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ummary" sheetId="1" state="visible" r:id="rId1"/>
    <sheet name="Inputs" sheetId="2" state="visible" r:id="rId2"/>
    <sheet name="Revolver_Calc" sheetId="3" state="visible" r:id="rId3"/>
    <sheet name="TermLoan_Calc" sheetId="4" state="visible" r:id="rId4"/>
    <sheet name="CashFlow_Summary" sheetId="5" state="visible" r:id="rId5"/>
    <sheet name="Covenant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2"/>
    </font>
    <font>
      <b val="1"/>
      <sz val="11"/>
    </font>
    <font>
      <color rgb="000000FF"/>
    </font>
    <font/>
    <font>
      <b val="1"/>
    </font>
  </fonts>
  <fills count="6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CE6F1"/>
        <bgColor rgb="00DCE6F1"/>
      </patternFill>
    </fill>
    <fill>
      <patternFill patternType="solid">
        <fgColor rgb="00FFFFE0"/>
        <bgColor rgb="00FFFFE0"/>
      </patternFill>
    </fill>
    <fill>
      <patternFill patternType="solid">
        <fgColor rgb="00E8F5E8"/>
        <bgColor rgb="00E8F5E8"/>
      </patternFill>
    </fill>
  </fills>
  <borders count="2">
    <border>
      <left/>
      <right/>
      <top/>
      <bottom/>
      <diagonal/>
    </border>
    <border/>
  </borders>
  <cellStyleXfs count="5">
    <xf numFmtId="0" fontId="0" fillId="0" borderId="0"/>
    <xf numFmtId="0" fontId="1" fillId="2" borderId="1" applyAlignment="1">
      <alignment horizontal="center" vertical="center"/>
    </xf>
    <xf numFmtId="0" fontId="2" fillId="3" borderId="1"/>
    <xf numFmtId="0" fontId="3" fillId="4" borderId="1"/>
    <xf numFmtId="0" fontId="4" fillId="5" borderId="1"/>
  </cellStyleXfs>
  <cellXfs count="6">
    <xf numFmtId="0" fontId="0" fillId="0" borderId="0" pivotButton="0" quotePrefix="0" xfId="0"/>
    <xf numFmtId="0" fontId="1" fillId="2" borderId="1" applyAlignment="1" pivotButton="0" quotePrefix="0" xfId="1">
      <alignment horizontal="center" vertical="center"/>
    </xf>
    <xf numFmtId="0" fontId="2" fillId="3" borderId="1" pivotButton="0" quotePrefix="0" xfId="2"/>
    <xf numFmtId="0" fontId="5" fillId="0" borderId="0" pivotButton="0" quotePrefix="0" xfId="0"/>
    <xf numFmtId="0" fontId="3" fillId="4" borderId="1" pivotButton="0" quotePrefix="0" xfId="3"/>
    <xf numFmtId="0" fontId="4" fillId="5" borderId="1" pivotButton="0" quotePrefix="0" xfId="4"/>
  </cellXfs>
  <cellStyles count="5">
    <cellStyle name="Normal" xfId="0" builtinId="0" hidden="0"/>
    <cellStyle name="header" xfId="1" hidden="0"/>
    <cellStyle name="subheader" xfId="2" hidden="0"/>
    <cellStyle name="input" xfId="3" hidden="0"/>
    <cellStyle name="formula" xfId="4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styles" Target="styles.xml" Id="rId7" /><Relationship Type="http://schemas.openxmlformats.org/officeDocument/2006/relationships/theme" Target="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7"/>
  <sheetViews>
    <sheetView workbookViewId="0">
      <selection activeCell="A1" sqref="A1"/>
    </sheetView>
  </sheetViews>
  <sheetFormatPr baseColWidth="8" defaultRowHeight="15"/>
  <cols>
    <col width="28" customWidth="1" min="1" max="1"/>
    <col width="24" customWidth="1" min="2" max="2"/>
    <col width="24" customWidth="1" min="3" max="3"/>
    <col width="21" customWidth="1" min="4" max="4"/>
    <col width="6" customWidth="1" min="5" max="5"/>
    <col width="6" customWidth="1" min="6" max="6"/>
    <col width="6" customWidth="1" min="7" max="7"/>
    <col width="6" customWidth="1" min="8" max="8"/>
  </cols>
  <sheetData>
    <row r="1">
      <c r="A1" s="1" t="inlineStr">
        <is>
          <t>SVB CREDIT FACILITY MODEL</t>
        </is>
      </c>
    </row>
    <row r="2"/>
    <row r="3">
      <c r="A3" s="2" t="inlineStr">
        <is>
          <t>FACILITY OVERVIEW</t>
        </is>
      </c>
    </row>
    <row r="4">
      <c r="A4" t="inlineStr"/>
      <c r="B4" t="inlineStr"/>
      <c r="C4" t="inlineStr"/>
      <c r="D4" t="inlineStr"/>
    </row>
    <row r="5">
      <c r="A5" s="2" t="inlineStr">
        <is>
          <t>Revolving Line of Credit</t>
        </is>
      </c>
      <c r="B5" t="inlineStr"/>
      <c r="C5" t="inlineStr"/>
      <c r="D5" t="inlineStr"/>
    </row>
    <row r="6">
      <c r="A6" t="inlineStr">
        <is>
          <t>Committed Amount:</t>
        </is>
      </c>
      <c r="B6" s="3" t="inlineStr">
        <is>
          <t>$10,000,000</t>
        </is>
      </c>
      <c r="C6" t="inlineStr">
        <is>
          <t>Maturity:</t>
        </is>
      </c>
      <c r="D6" s="3" t="inlineStr">
        <is>
          <t>August 31, 2028</t>
        </is>
      </c>
    </row>
    <row r="7">
      <c r="A7" t="inlineStr">
        <is>
          <t>Accordion (Uncommitted):</t>
        </is>
      </c>
      <c r="B7" s="3" t="inlineStr">
        <is>
          <t>$5,000,000</t>
        </is>
      </c>
      <c r="C7" t="inlineStr">
        <is>
          <t>Interest Rate:</t>
        </is>
      </c>
      <c r="D7" s="3" t="inlineStr">
        <is>
          <t>WSJ Prime + 0.50%</t>
        </is>
      </c>
    </row>
    <row r="8">
      <c r="A8" t="inlineStr">
        <is>
          <t>Interest Rate Floor:</t>
        </is>
      </c>
      <c r="B8" s="3" t="inlineStr">
        <is>
          <t>5.50%</t>
        </is>
      </c>
      <c r="C8" t="inlineStr">
        <is>
          <t>Current WSJ Prime:</t>
        </is>
      </c>
      <c r="D8" s="3" t="inlineStr">
        <is>
          <t>7.50%</t>
        </is>
      </c>
    </row>
    <row r="9">
      <c r="A9" t="inlineStr"/>
      <c r="B9" t="inlineStr"/>
      <c r="C9" t="inlineStr"/>
      <c r="D9" t="inlineStr"/>
    </row>
    <row r="10">
      <c r="A10" s="2" t="inlineStr">
        <is>
          <t>Term Loan</t>
        </is>
      </c>
      <c r="B10" t="inlineStr"/>
      <c r="C10" t="inlineStr"/>
      <c r="D10" t="inlineStr"/>
    </row>
    <row r="11">
      <c r="A11" t="inlineStr">
        <is>
          <t>Facility Amount:</t>
        </is>
      </c>
      <c r="B11" s="3" t="inlineStr">
        <is>
          <t>$5,000,000</t>
        </is>
      </c>
      <c r="C11" t="inlineStr">
        <is>
          <t>Maturity:</t>
        </is>
      </c>
      <c r="D11" s="3" t="inlineStr">
        <is>
          <t>August 1, 2029</t>
        </is>
      </c>
    </row>
    <row r="12">
      <c r="A12" t="inlineStr">
        <is>
          <t>Draw Period End:</t>
        </is>
      </c>
      <c r="B12" s="3" t="inlineStr">
        <is>
          <t>August 31, 2027</t>
        </is>
      </c>
      <c r="C12" t="inlineStr">
        <is>
          <t>Interest Rate:</t>
        </is>
      </c>
      <c r="D12" s="3" t="inlineStr">
        <is>
          <t>WSJ Prime + 0.75%</t>
        </is>
      </c>
    </row>
    <row r="13">
      <c r="A13" t="inlineStr">
        <is>
          <t>Interest Rate Floor:</t>
        </is>
      </c>
      <c r="B13" s="3" t="inlineStr">
        <is>
          <t>5.50%</t>
        </is>
      </c>
      <c r="C13" t="inlineStr">
        <is>
          <t>Amortization:</t>
        </is>
      </c>
      <c r="D13" s="3" t="inlineStr">
        <is>
          <t>24 months after I/O</t>
        </is>
      </c>
    </row>
    <row r="14">
      <c r="A14" t="inlineStr"/>
      <c r="B14" t="inlineStr"/>
      <c r="C14" t="inlineStr"/>
      <c r="D14" t="inlineStr"/>
    </row>
    <row r="15">
      <c r="A15" s="2" t="inlineStr">
        <is>
          <t>Key Fees</t>
        </is>
      </c>
      <c r="B15" t="inlineStr"/>
      <c r="C15" t="inlineStr"/>
      <c r="D15" t="inlineStr"/>
    </row>
    <row r="16">
      <c r="A16" t="inlineStr">
        <is>
          <t>Commitment Fee (Revolver):</t>
        </is>
      </c>
      <c r="B16" s="3" t="inlineStr">
        <is>
          <t>0.30% (3 installments)</t>
        </is>
      </c>
      <c r="C16" t="inlineStr">
        <is>
          <t>Unused Fee:</t>
        </is>
      </c>
      <c r="D16" s="3" t="inlineStr">
        <is>
          <t>0.25% quarterly</t>
        </is>
      </c>
    </row>
    <row r="17">
      <c r="A17" t="inlineStr">
        <is>
          <t>Early Termination Fee:</t>
        </is>
      </c>
      <c r="B17" s="3" t="inlineStr">
        <is>
          <t>1.00% (12 months)</t>
        </is>
      </c>
      <c r="C17" t="inlineStr">
        <is>
          <t>Prepayment Fee (Term):</t>
        </is>
      </c>
      <c r="D17" s="3" t="inlineStr">
        <is>
          <t>2.00% (12 months)</t>
        </is>
      </c>
    </row>
  </sheetData>
  <mergeCells count="2">
    <mergeCell ref="A3:D3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selection activeCell="A1" sqref="A1"/>
    </sheetView>
  </sheetViews>
  <sheetFormatPr baseColWidth="8" defaultRowHeight="15"/>
  <cols>
    <col width="30" customWidth="1" min="1" max="1"/>
    <col width="19" customWidth="1" min="2" max="2"/>
    <col width="30" customWidth="1" min="3" max="3"/>
    <col width="7" customWidth="1" min="4" max="4"/>
    <col width="6" customWidth="1" min="5" max="5"/>
    <col width="25" customWidth="1" min="6" max="6"/>
    <col width="12" customWidth="1" min="7" max="7"/>
    <col width="7" customWidth="1" min="8" max="8"/>
  </cols>
  <sheetData>
    <row r="1">
      <c r="A1" s="1" t="inlineStr">
        <is>
          <t>MANUAL INPUT PARAMETERS</t>
        </is>
      </c>
    </row>
    <row r="2"/>
    <row r="3">
      <c r="A3" s="2" t="inlineStr">
        <is>
          <t>Interest Rate Inputs</t>
        </is>
      </c>
    </row>
    <row r="4">
      <c r="A4" t="inlineStr">
        <is>
          <t>WSJ Prime Rate (%):</t>
        </is>
      </c>
      <c r="B4" s="4" t="n">
        <v>7.5</v>
      </c>
      <c r="C4" t="inlineStr">
        <is>
          <t>Enter current WSJ Prime</t>
        </is>
      </c>
    </row>
    <row r="5">
      <c r="A5" t="inlineStr">
        <is>
          <t>Prime Rate Override (%):</t>
        </is>
      </c>
      <c r="B5" s="4" t="n">
        <v>0</v>
      </c>
      <c r="C5" t="inlineStr">
        <is>
          <t>Enter override if different from above</t>
        </is>
      </c>
    </row>
    <row r="6"/>
    <row r="7">
      <c r="A7" s="2" t="inlineStr">
        <is>
          <t>Revenue Metrics</t>
        </is>
      </c>
    </row>
    <row r="8">
      <c r="A8" t="inlineStr">
        <is>
          <t>Initial US MRR ($):</t>
        </is>
      </c>
      <c r="B8" s="4" t="n">
        <v>730000</v>
      </c>
      <c r="C8" t="inlineStr">
        <is>
          <t>Monthly Recurring Revenue</t>
        </is>
      </c>
    </row>
    <row r="9">
      <c r="A9" t="inlineStr">
        <is>
          <t>MRR Growth Rate (% monthly):</t>
        </is>
      </c>
      <c r="B9" s="4" t="n">
        <v>2</v>
      </c>
      <c r="C9" t="inlineStr">
        <is>
          <t>Expected monthly growth</t>
        </is>
      </c>
    </row>
    <row r="10">
      <c r="A10" t="inlineStr">
        <is>
          <t>Net Revenue Churn (%):</t>
        </is>
      </c>
      <c r="B10" s="4" t="n">
        <v>5</v>
      </c>
      <c r="C10" t="inlineStr">
        <is>
          <t>Trailing 3-month annualized</t>
        </is>
      </c>
    </row>
    <row r="11"/>
    <row r="12">
      <c r="A12" s="2" t="inlineStr">
        <is>
          <t>Transaction Dates</t>
        </is>
      </c>
    </row>
    <row r="13">
      <c r="A13" t="inlineStr">
        <is>
          <t>Closing Date:</t>
        </is>
      </c>
      <c r="B13" s="4" t="inlineStr">
        <is>
          <t>09/01/2025</t>
        </is>
      </c>
      <c r="C13" t="inlineStr">
        <is>
          <t>MM/DD/YYYY</t>
        </is>
      </c>
    </row>
    <row r="14">
      <c r="A14" t="inlineStr">
        <is>
          <t>Model Start Date:</t>
        </is>
      </c>
      <c r="B14" s="4" t="inlineStr">
        <is>
          <t>09/01/2025</t>
        </is>
      </c>
      <c r="C14" t="inlineStr">
        <is>
          <t>MM/DD/YYYY</t>
        </is>
      </c>
    </row>
    <row r="15"/>
    <row r="16">
      <c r="A16" s="2" t="inlineStr">
        <is>
          <t>Revolver Draw/Repayment Schedule</t>
        </is>
      </c>
      <c r="F16" s="2" t="inlineStr">
        <is>
          <t>Term Loan Draw Schedule</t>
        </is>
      </c>
    </row>
    <row r="17">
      <c r="A17" s="2" t="inlineStr">
        <is>
          <t>Date</t>
        </is>
      </c>
      <c r="B17" s="2" t="inlineStr">
        <is>
          <t>Type (Draw/Repay)</t>
        </is>
      </c>
      <c r="C17" s="2" t="inlineStr">
        <is>
          <t>Amount ($)</t>
        </is>
      </c>
      <c r="D17" s="2" t="inlineStr">
        <is>
          <t>Notes</t>
        </is>
      </c>
      <c r="F17" s="2" t="inlineStr">
        <is>
          <t>Date</t>
        </is>
      </c>
      <c r="G17" s="2" t="inlineStr">
        <is>
          <t>Amount ($)</t>
        </is>
      </c>
      <c r="H17" s="2" t="inlineStr">
        <is>
          <t>Notes</t>
        </is>
      </c>
    </row>
    <row r="18">
      <c r="A18" s="4" t="n"/>
      <c r="B18" s="4" t="n"/>
      <c r="C18" s="4" t="n"/>
      <c r="D18" s="4" t="n"/>
      <c r="F18" s="4" t="n"/>
      <c r="G18" s="4" t="n"/>
      <c r="H18" s="4" t="n"/>
    </row>
    <row r="19">
      <c r="A19" s="4" t="n"/>
      <c r="B19" s="4" t="n"/>
      <c r="C19" s="4" t="n"/>
      <c r="D19" s="4" t="n"/>
      <c r="F19" s="4" t="n"/>
      <c r="G19" s="4" t="n"/>
      <c r="H19" s="4" t="n"/>
    </row>
    <row r="20">
      <c r="A20" s="4" t="n"/>
      <c r="B20" s="4" t="n"/>
      <c r="C20" s="4" t="n"/>
      <c r="D20" s="4" t="n"/>
      <c r="F20" s="4" t="n"/>
      <c r="G20" s="4" t="n"/>
      <c r="H20" s="4" t="n"/>
    </row>
    <row r="21">
      <c r="A21" s="4" t="n"/>
      <c r="B21" s="4" t="n"/>
      <c r="C21" s="4" t="n"/>
      <c r="D21" s="4" t="n"/>
      <c r="F21" s="4" t="n"/>
      <c r="G21" s="4" t="n"/>
      <c r="H21" s="4" t="n"/>
    </row>
    <row r="22">
      <c r="A22" s="4" t="n"/>
      <c r="B22" s="4" t="n"/>
      <c r="C22" s="4" t="n"/>
      <c r="D22" s="4" t="n"/>
      <c r="F22" s="4" t="n"/>
      <c r="G22" s="4" t="n"/>
      <c r="H22" s="4" t="n"/>
    </row>
    <row r="23">
      <c r="A23" s="4" t="n"/>
      <c r="B23" s="4" t="n"/>
      <c r="C23" s="4" t="n"/>
      <c r="D23" s="4" t="n"/>
      <c r="F23" s="4" t="n"/>
      <c r="G23" s="4" t="n"/>
      <c r="H23" s="4" t="n"/>
    </row>
    <row r="24">
      <c r="A24" s="4" t="n"/>
      <c r="B24" s="4" t="n"/>
      <c r="C24" s="4" t="n"/>
      <c r="D24" s="4" t="n"/>
      <c r="F24" s="4" t="n"/>
      <c r="G24" s="4" t="n"/>
      <c r="H24" s="4" t="n"/>
    </row>
    <row r="25">
      <c r="A25" s="4" t="n"/>
      <c r="B25" s="4" t="n"/>
      <c r="C25" s="4" t="n"/>
      <c r="D25" s="4" t="n"/>
      <c r="F25" s="4" t="n"/>
      <c r="G25" s="4" t="n"/>
      <c r="H25" s="4" t="n"/>
    </row>
    <row r="26">
      <c r="A26" s="4" t="n"/>
      <c r="B26" s="4" t="n"/>
      <c r="C26" s="4" t="n"/>
      <c r="D26" s="4" t="n"/>
      <c r="F26" s="4" t="n"/>
      <c r="G26" s="4" t="n"/>
      <c r="H26" s="4" t="n"/>
    </row>
    <row r="27">
      <c r="A27" s="4" t="n"/>
      <c r="B27" s="4" t="n"/>
      <c r="C27" s="4" t="n"/>
      <c r="D27" s="4" t="n"/>
      <c r="F27" s="4" t="n"/>
      <c r="G27" s="4" t="n"/>
      <c r="H27" s="4" t="n"/>
    </row>
    <row r="28">
      <c r="A28" s="4" t="n"/>
      <c r="B28" s="4" t="n"/>
      <c r="C28" s="4" t="n"/>
      <c r="D28" s="4" t="n"/>
    </row>
    <row r="29">
      <c r="A29" s="4" t="n"/>
      <c r="B29" s="4" t="n"/>
      <c r="C29" s="4" t="n"/>
      <c r="D29" s="4" t="n"/>
    </row>
    <row r="30">
      <c r="A30" s="4" t="n"/>
      <c r="B30" s="4" t="n"/>
      <c r="C30" s="4" t="n"/>
      <c r="D30" s="4" t="n"/>
    </row>
    <row r="31">
      <c r="A31" s="4" t="n"/>
      <c r="B31" s="4" t="n"/>
      <c r="C31" s="4" t="n"/>
      <c r="D31" s="4" t="n"/>
    </row>
    <row r="32">
      <c r="A32" s="4" t="n"/>
      <c r="B32" s="4" t="n"/>
      <c r="C32" s="4" t="n"/>
      <c r="D32" s="4" t="n"/>
    </row>
    <row r="33">
      <c r="A33" s="4" t="n"/>
      <c r="B33" s="4" t="n"/>
      <c r="C33" s="4" t="n"/>
      <c r="D33" s="4" t="n"/>
    </row>
    <row r="34">
      <c r="A34" s="4" t="n"/>
      <c r="B34" s="4" t="n"/>
      <c r="C34" s="4" t="n"/>
      <c r="D34" s="4" t="n"/>
    </row>
    <row r="35">
      <c r="A35" s="4" t="n"/>
      <c r="B35" s="4" t="n"/>
      <c r="C35" s="4" t="n"/>
      <c r="D35" s="4" t="n"/>
    </row>
    <row r="36">
      <c r="A36" s="4" t="n"/>
      <c r="B36" s="4" t="n"/>
      <c r="C36" s="4" t="n"/>
      <c r="D36" s="4" t="n"/>
    </row>
    <row r="37">
      <c r="A37" s="4" t="n"/>
      <c r="B37" s="4" t="n"/>
      <c r="C37" s="4" t="n"/>
      <c r="D37" s="4" t="n"/>
    </row>
  </sheetData>
  <mergeCells count="6">
    <mergeCell ref="F16:H16"/>
    <mergeCell ref="A1:F1"/>
    <mergeCell ref="A3:C3"/>
    <mergeCell ref="A16:D16"/>
    <mergeCell ref="A12:C12"/>
    <mergeCell ref="A7:C7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O51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26" customWidth="1" min="3" max="3"/>
    <col width="19" customWidth="1" min="4" max="4"/>
    <col width="19" customWidth="1" min="5" max="5"/>
    <col width="15" customWidth="1" min="6" max="6"/>
    <col width="25" customWidth="1" min="7" max="7"/>
    <col width="19" customWidth="1" min="8" max="8"/>
    <col width="30" customWidth="1" min="9" max="9"/>
    <col width="12" customWidth="1" min="10" max="10"/>
    <col width="24" customWidth="1" min="11" max="11"/>
    <col width="30" customWidth="1" min="12" max="12"/>
    <col width="18" customWidth="1" min="13" max="13"/>
    <col width="27" customWidth="1" min="14" max="14"/>
    <col width="17" customWidth="1" min="15" max="15"/>
  </cols>
  <sheetData>
    <row r="1">
      <c r="A1" s="1" t="inlineStr">
        <is>
          <t>REVOLVING LINE OF CREDIT CALCULATIONS</t>
        </is>
      </c>
    </row>
    <row r="2"/>
    <row r="3">
      <c r="A3" s="2" t="inlineStr">
        <is>
          <t>Month</t>
        </is>
      </c>
      <c r="B3" s="2" t="inlineStr">
        <is>
          <t>Date</t>
        </is>
      </c>
      <c r="C3" s="2" t="inlineStr">
        <is>
          <t>US MRR</t>
        </is>
      </c>
      <c r="D3" s="2" t="inlineStr">
        <is>
          <t>Trailing 3mo Avg</t>
        </is>
      </c>
      <c r="E3" s="2" t="inlineStr">
        <is>
          <t>Net Churn %</t>
        </is>
      </c>
      <c r="F3" s="2" t="inlineStr">
        <is>
          <t>Advance Rate</t>
        </is>
      </c>
      <c r="G3" s="2" t="inlineStr">
        <is>
          <t>Borrowing Base</t>
        </is>
      </c>
      <c r="H3" s="2" t="inlineStr">
        <is>
          <t>Beginning Balance</t>
        </is>
      </c>
      <c r="I3" s="2" t="inlineStr">
        <is>
          <t>Draws</t>
        </is>
      </c>
      <c r="J3" s="2" t="inlineStr">
        <is>
          <t>Repayments</t>
        </is>
      </c>
      <c r="K3" s="2" t="inlineStr">
        <is>
          <t>Ending Balance</t>
        </is>
      </c>
      <c r="L3" s="2" t="inlineStr">
        <is>
          <t>Interest Rate</t>
        </is>
      </c>
      <c r="M3" s="2" t="inlineStr">
        <is>
          <t>Interest Expense</t>
        </is>
      </c>
      <c r="N3" s="2" t="inlineStr">
        <is>
          <t>Unused Fee</t>
        </is>
      </c>
      <c r="O3" s="2" t="inlineStr">
        <is>
          <t>Commitment Fee</t>
        </is>
      </c>
    </row>
    <row r="4">
      <c r="A4" t="n">
        <v>1</v>
      </c>
      <c r="B4" t="inlineStr">
        <is>
          <t>09/01/2025</t>
        </is>
      </c>
      <c r="C4" s="5">
        <f>Inputs!B8</f>
        <v/>
      </c>
      <c r="D4" s="5">
        <f>C4</f>
        <v/>
      </c>
      <c r="E4" s="5">
        <f>Inputs!$B$10/100</f>
        <v/>
      </c>
      <c r="F4" s="5">
        <f>0.9*(1-E4)</f>
        <v/>
      </c>
      <c r="G4" s="5">
        <f>MIN(D4*F4, 10000000)</f>
        <v/>
      </c>
      <c r="H4" s="5" t="n">
        <v>0</v>
      </c>
      <c r="I4" s="5">
        <f>SUMIF(Inputs!$A$18:$A$37,B4,Inputs!$C$18:$C$37)</f>
        <v/>
      </c>
      <c r="J4" s="4" t="n">
        <v>0</v>
      </c>
      <c r="K4" s="5">
        <f>MIN(H4+I4-J4, G4)</f>
        <v/>
      </c>
      <c r="L4" s="5">
        <f>MAX((IF(Inputs!$B$5&gt;0,Inputs!$B$5,Inputs!$B$4)+0.5)/100, 0.055)</f>
        <v/>
      </c>
      <c r="M4" s="5">
        <f>K4*L4/12</f>
        <v/>
      </c>
      <c r="N4" s="5">
        <f>(10000000-K4)*0.0025/12</f>
        <v/>
      </c>
      <c r="O4" s="5">
        <f>10000000*0.001</f>
        <v/>
      </c>
    </row>
    <row r="5">
      <c r="A5" t="n">
        <v>2</v>
      </c>
      <c r="B5" t="inlineStr">
        <is>
          <t>10/01/2025</t>
        </is>
      </c>
      <c r="C5" s="5">
        <f>C4*(1+Inputs!$B$9/100)</f>
        <v/>
      </c>
      <c r="D5" s="5">
        <f>C5</f>
        <v/>
      </c>
      <c r="E5" s="5">
        <f>Inputs!$B$10/100</f>
        <v/>
      </c>
      <c r="F5" s="5">
        <f>0.9*(1-E5)</f>
        <v/>
      </c>
      <c r="G5" s="5">
        <f>MIN(D5*F5, 10000000)</f>
        <v/>
      </c>
      <c r="H5" s="5">
        <f>K4</f>
        <v/>
      </c>
      <c r="I5" s="5">
        <f>SUMIF(Inputs!$A$18:$A$37,B5,Inputs!$C$18:$C$37)</f>
        <v/>
      </c>
      <c r="J5" s="4" t="n">
        <v>0</v>
      </c>
      <c r="K5" s="5">
        <f>MIN(H5+I5-J5, G5)</f>
        <v/>
      </c>
      <c r="L5" s="5">
        <f>MAX((IF(Inputs!$B$5&gt;0,Inputs!$B$5,Inputs!$B$4)+0.5)/100, 0.055)</f>
        <v/>
      </c>
      <c r="M5" s="5">
        <f>K5*L5/12</f>
        <v/>
      </c>
      <c r="N5" s="5">
        <f>(10000000-K5)*0.0025/12</f>
        <v/>
      </c>
      <c r="O5" s="5" t="n">
        <v>0</v>
      </c>
    </row>
    <row r="6">
      <c r="A6" t="n">
        <v>3</v>
      </c>
      <c r="B6" t="inlineStr">
        <is>
          <t>11/01/2025</t>
        </is>
      </c>
      <c r="C6" s="5">
        <f>C5*(1+Inputs!$B$9/100)</f>
        <v/>
      </c>
      <c r="D6" s="5">
        <f>AVERAGE(C4:C6)</f>
        <v/>
      </c>
      <c r="E6" s="5">
        <f>Inputs!$B$10/100</f>
        <v/>
      </c>
      <c r="F6" s="5">
        <f>0.9*(1-E6)</f>
        <v/>
      </c>
      <c r="G6" s="5">
        <f>MIN(D6*F6, 10000000)</f>
        <v/>
      </c>
      <c r="H6" s="5">
        <f>K5</f>
        <v/>
      </c>
      <c r="I6" s="5">
        <f>SUMIF(Inputs!$A$18:$A$37,B6,Inputs!$C$18:$C$37)</f>
        <v/>
      </c>
      <c r="J6" s="4" t="n">
        <v>0</v>
      </c>
      <c r="K6" s="5">
        <f>MIN(H6+I6-J6, G6)</f>
        <v/>
      </c>
      <c r="L6" s="5">
        <f>MAX((IF(Inputs!$B$5&gt;0,Inputs!$B$5,Inputs!$B$4)+0.5)/100, 0.055)</f>
        <v/>
      </c>
      <c r="M6" s="5">
        <f>K6*L6/12</f>
        <v/>
      </c>
      <c r="N6" s="5">
        <f>(10000000-K6)*0.0025/12</f>
        <v/>
      </c>
      <c r="O6" s="5" t="n">
        <v>0</v>
      </c>
    </row>
    <row r="7">
      <c r="A7" t="n">
        <v>4</v>
      </c>
      <c r="B7" t="inlineStr">
        <is>
          <t>12/01/2025</t>
        </is>
      </c>
      <c r="C7" s="5">
        <f>C6*(1+Inputs!$B$9/100)</f>
        <v/>
      </c>
      <c r="D7" s="5">
        <f>AVERAGE(C5:C7)</f>
        <v/>
      </c>
      <c r="E7" s="5">
        <f>Inputs!$B$10/100</f>
        <v/>
      </c>
      <c r="F7" s="5">
        <f>0.9*(1-E7)</f>
        <v/>
      </c>
      <c r="G7" s="5">
        <f>MIN(D7*F7, 10000000)</f>
        <v/>
      </c>
      <c r="H7" s="5">
        <f>K6</f>
        <v/>
      </c>
      <c r="I7" s="5">
        <f>SUMIF(Inputs!$A$18:$A$37,B7,Inputs!$C$18:$C$37)</f>
        <v/>
      </c>
      <c r="J7" s="4" t="n">
        <v>0</v>
      </c>
      <c r="K7" s="5">
        <f>MIN(H7+I7-J7, G7)</f>
        <v/>
      </c>
      <c r="L7" s="5">
        <f>MAX((IF(Inputs!$B$5&gt;0,Inputs!$B$5,Inputs!$B$4)+0.5)/100, 0.055)</f>
        <v/>
      </c>
      <c r="M7" s="5">
        <f>K7*L7/12</f>
        <v/>
      </c>
      <c r="N7" s="5">
        <f>(10000000-K7)*0.0025/12</f>
        <v/>
      </c>
      <c r="O7" s="5" t="n">
        <v>0</v>
      </c>
    </row>
    <row r="8">
      <c r="A8" t="n">
        <v>5</v>
      </c>
      <c r="B8" t="inlineStr">
        <is>
          <t>01/01/2026</t>
        </is>
      </c>
      <c r="C8" s="5">
        <f>C7*(1+Inputs!$B$9/100)</f>
        <v/>
      </c>
      <c r="D8" s="5">
        <f>AVERAGE(C6:C8)</f>
        <v/>
      </c>
      <c r="E8" s="5">
        <f>Inputs!$B$10/100</f>
        <v/>
      </c>
      <c r="F8" s="5">
        <f>0.9*(1-E8)</f>
        <v/>
      </c>
      <c r="G8" s="5">
        <f>MIN(D8*F8, 10000000)</f>
        <v/>
      </c>
      <c r="H8" s="5">
        <f>K7</f>
        <v/>
      </c>
      <c r="I8" s="5">
        <f>SUMIF(Inputs!$A$18:$A$37,B8,Inputs!$C$18:$C$37)</f>
        <v/>
      </c>
      <c r="J8" s="4" t="n">
        <v>0</v>
      </c>
      <c r="K8" s="5">
        <f>MIN(H8+I8-J8, G8)</f>
        <v/>
      </c>
      <c r="L8" s="5">
        <f>MAX((IF(Inputs!$B$5&gt;0,Inputs!$B$5,Inputs!$B$4)+0.5)/100, 0.055)</f>
        <v/>
      </c>
      <c r="M8" s="5">
        <f>K8*L8/12</f>
        <v/>
      </c>
      <c r="N8" s="5">
        <f>(10000000-K8)*0.0025/12</f>
        <v/>
      </c>
      <c r="O8" s="5" t="n">
        <v>0</v>
      </c>
    </row>
    <row r="9">
      <c r="A9" t="n">
        <v>6</v>
      </c>
      <c r="B9" t="inlineStr">
        <is>
          <t>02/01/2026</t>
        </is>
      </c>
      <c r="C9" s="5">
        <f>C8*(1+Inputs!$B$9/100)</f>
        <v/>
      </c>
      <c r="D9" s="5">
        <f>AVERAGE(C7:C9)</f>
        <v/>
      </c>
      <c r="E9" s="5">
        <f>Inputs!$B$10/100</f>
        <v/>
      </c>
      <c r="F9" s="5">
        <f>0.9*(1-E9)</f>
        <v/>
      </c>
      <c r="G9" s="5">
        <f>MIN(D9*F9, 10000000)</f>
        <v/>
      </c>
      <c r="H9" s="5">
        <f>K8</f>
        <v/>
      </c>
      <c r="I9" s="5">
        <f>SUMIF(Inputs!$A$18:$A$37,B9,Inputs!$C$18:$C$37)</f>
        <v/>
      </c>
      <c r="J9" s="4" t="n">
        <v>0</v>
      </c>
      <c r="K9" s="5">
        <f>MIN(H9+I9-J9, G9)</f>
        <v/>
      </c>
      <c r="L9" s="5">
        <f>MAX((IF(Inputs!$B$5&gt;0,Inputs!$B$5,Inputs!$B$4)+0.5)/100, 0.055)</f>
        <v/>
      </c>
      <c r="M9" s="5">
        <f>K9*L9/12</f>
        <v/>
      </c>
      <c r="N9" s="5">
        <f>(10000000-K9)*0.0025/12</f>
        <v/>
      </c>
      <c r="O9" s="5" t="n">
        <v>0</v>
      </c>
    </row>
    <row r="10">
      <c r="A10" t="n">
        <v>7</v>
      </c>
      <c r="B10" t="inlineStr">
        <is>
          <t>03/01/2026</t>
        </is>
      </c>
      <c r="C10" s="5">
        <f>C9*(1+Inputs!$B$9/100)</f>
        <v/>
      </c>
      <c r="D10" s="5">
        <f>AVERAGE(C8:C10)</f>
        <v/>
      </c>
      <c r="E10" s="5">
        <f>Inputs!$B$10/100</f>
        <v/>
      </c>
      <c r="F10" s="5">
        <f>0.9*(1-E10)</f>
        <v/>
      </c>
      <c r="G10" s="5">
        <f>MIN(D10*F10, 10000000)</f>
        <v/>
      </c>
      <c r="H10" s="5">
        <f>K9</f>
        <v/>
      </c>
      <c r="I10" s="5">
        <f>SUMIF(Inputs!$A$18:$A$37,B10,Inputs!$C$18:$C$37)</f>
        <v/>
      </c>
      <c r="J10" s="4" t="n">
        <v>0</v>
      </c>
      <c r="K10" s="5">
        <f>MIN(H10+I10-J10, G10)</f>
        <v/>
      </c>
      <c r="L10" s="5">
        <f>MAX((IF(Inputs!$B$5&gt;0,Inputs!$B$5,Inputs!$B$4)+0.5)/100, 0.055)</f>
        <v/>
      </c>
      <c r="M10" s="5">
        <f>K10*L10/12</f>
        <v/>
      </c>
      <c r="N10" s="5">
        <f>(10000000-K10)*0.0025/12</f>
        <v/>
      </c>
      <c r="O10" s="5" t="n">
        <v>0</v>
      </c>
    </row>
    <row r="11">
      <c r="A11" t="n">
        <v>8</v>
      </c>
      <c r="B11" t="inlineStr">
        <is>
          <t>04/01/2026</t>
        </is>
      </c>
      <c r="C11" s="5">
        <f>C10*(1+Inputs!$B$9/100)</f>
        <v/>
      </c>
      <c r="D11" s="5">
        <f>AVERAGE(C9:C11)</f>
        <v/>
      </c>
      <c r="E11" s="5">
        <f>Inputs!$B$10/100</f>
        <v/>
      </c>
      <c r="F11" s="5">
        <f>0.9*(1-E11)</f>
        <v/>
      </c>
      <c r="G11" s="5">
        <f>MIN(D11*F11, 10000000)</f>
        <v/>
      </c>
      <c r="H11" s="5">
        <f>K10</f>
        <v/>
      </c>
      <c r="I11" s="5">
        <f>SUMIF(Inputs!$A$18:$A$37,B11,Inputs!$C$18:$C$37)</f>
        <v/>
      </c>
      <c r="J11" s="4" t="n">
        <v>0</v>
      </c>
      <c r="K11" s="5">
        <f>MIN(H11+I11-J11, G11)</f>
        <v/>
      </c>
      <c r="L11" s="5">
        <f>MAX((IF(Inputs!$B$5&gt;0,Inputs!$B$5,Inputs!$B$4)+0.5)/100, 0.055)</f>
        <v/>
      </c>
      <c r="M11" s="5">
        <f>K11*L11/12</f>
        <v/>
      </c>
      <c r="N11" s="5">
        <f>(10000000-K11)*0.0025/12</f>
        <v/>
      </c>
      <c r="O11" s="5" t="n">
        <v>0</v>
      </c>
    </row>
    <row r="12">
      <c r="A12" t="n">
        <v>9</v>
      </c>
      <c r="B12" t="inlineStr">
        <is>
          <t>05/01/2026</t>
        </is>
      </c>
      <c r="C12" s="5">
        <f>C11*(1+Inputs!$B$9/100)</f>
        <v/>
      </c>
      <c r="D12" s="5">
        <f>AVERAGE(C10:C12)</f>
        <v/>
      </c>
      <c r="E12" s="5">
        <f>Inputs!$B$10/100</f>
        <v/>
      </c>
      <c r="F12" s="5">
        <f>0.9*(1-E12)</f>
        <v/>
      </c>
      <c r="G12" s="5">
        <f>MIN(D12*F12, 10000000)</f>
        <v/>
      </c>
      <c r="H12" s="5">
        <f>K11</f>
        <v/>
      </c>
      <c r="I12" s="5">
        <f>SUMIF(Inputs!$A$18:$A$37,B12,Inputs!$C$18:$C$37)</f>
        <v/>
      </c>
      <c r="J12" s="4" t="n">
        <v>0</v>
      </c>
      <c r="K12" s="5">
        <f>MIN(H12+I12-J12, G12)</f>
        <v/>
      </c>
      <c r="L12" s="5">
        <f>MAX((IF(Inputs!$B$5&gt;0,Inputs!$B$5,Inputs!$B$4)+0.5)/100, 0.055)</f>
        <v/>
      </c>
      <c r="M12" s="5">
        <f>K12*L12/12</f>
        <v/>
      </c>
      <c r="N12" s="5">
        <f>(10000000-K12)*0.0025/12</f>
        <v/>
      </c>
      <c r="O12" s="5" t="n">
        <v>0</v>
      </c>
    </row>
    <row r="13">
      <c r="A13" t="n">
        <v>10</v>
      </c>
      <c r="B13" t="inlineStr">
        <is>
          <t>06/01/2026</t>
        </is>
      </c>
      <c r="C13" s="5">
        <f>C12*(1+Inputs!$B$9/100)</f>
        <v/>
      </c>
      <c r="D13" s="5">
        <f>AVERAGE(C11:C13)</f>
        <v/>
      </c>
      <c r="E13" s="5">
        <f>Inputs!$B$10/100</f>
        <v/>
      </c>
      <c r="F13" s="5">
        <f>0.9*(1-E13)</f>
        <v/>
      </c>
      <c r="G13" s="5">
        <f>MIN(D13*F13, 10000000)</f>
        <v/>
      </c>
      <c r="H13" s="5">
        <f>K12</f>
        <v/>
      </c>
      <c r="I13" s="5">
        <f>SUMIF(Inputs!$A$18:$A$37,B13,Inputs!$C$18:$C$37)</f>
        <v/>
      </c>
      <c r="J13" s="4" t="n">
        <v>0</v>
      </c>
      <c r="K13" s="5">
        <f>MIN(H13+I13-J13, G13)</f>
        <v/>
      </c>
      <c r="L13" s="5">
        <f>MAX((IF(Inputs!$B$5&gt;0,Inputs!$B$5,Inputs!$B$4)+0.5)/100, 0.055)</f>
        <v/>
      </c>
      <c r="M13" s="5">
        <f>K13*L13/12</f>
        <v/>
      </c>
      <c r="N13" s="5">
        <f>(10000000-K13)*0.0025/12</f>
        <v/>
      </c>
      <c r="O13" s="5" t="n">
        <v>0</v>
      </c>
    </row>
    <row r="14">
      <c r="A14" t="n">
        <v>11</v>
      </c>
      <c r="B14" t="inlineStr">
        <is>
          <t>07/01/2026</t>
        </is>
      </c>
      <c r="C14" s="5">
        <f>C13*(1+Inputs!$B$9/100)</f>
        <v/>
      </c>
      <c r="D14" s="5">
        <f>AVERAGE(C12:C14)</f>
        <v/>
      </c>
      <c r="E14" s="5">
        <f>Inputs!$B$10/100</f>
        <v/>
      </c>
      <c r="F14" s="5">
        <f>0.9*(1-E14)</f>
        <v/>
      </c>
      <c r="G14" s="5">
        <f>MIN(D14*F14, 10000000)</f>
        <v/>
      </c>
      <c r="H14" s="5">
        <f>K13</f>
        <v/>
      </c>
      <c r="I14" s="5">
        <f>SUMIF(Inputs!$A$18:$A$37,B14,Inputs!$C$18:$C$37)</f>
        <v/>
      </c>
      <c r="J14" s="4" t="n">
        <v>0</v>
      </c>
      <c r="K14" s="5">
        <f>MIN(H14+I14-J14, G14)</f>
        <v/>
      </c>
      <c r="L14" s="5">
        <f>MAX((IF(Inputs!$B$5&gt;0,Inputs!$B$5,Inputs!$B$4)+0.5)/100, 0.055)</f>
        <v/>
      </c>
      <c r="M14" s="5">
        <f>K14*L14/12</f>
        <v/>
      </c>
      <c r="N14" s="5">
        <f>(10000000-K14)*0.0025/12</f>
        <v/>
      </c>
      <c r="O14" s="5" t="n">
        <v>0</v>
      </c>
    </row>
    <row r="15">
      <c r="A15" t="n">
        <v>12</v>
      </c>
      <c r="B15" t="inlineStr">
        <is>
          <t>08/01/2026</t>
        </is>
      </c>
      <c r="C15" s="5">
        <f>C14*(1+Inputs!$B$9/100)</f>
        <v/>
      </c>
      <c r="D15" s="5">
        <f>AVERAGE(C13:C15)</f>
        <v/>
      </c>
      <c r="E15" s="5">
        <f>Inputs!$B$10/100</f>
        <v/>
      </c>
      <c r="F15" s="5">
        <f>0.75*(1-E15)</f>
        <v/>
      </c>
      <c r="G15" s="5">
        <f>MIN(D15*F15, 10000000)</f>
        <v/>
      </c>
      <c r="H15" s="5">
        <f>K14</f>
        <v/>
      </c>
      <c r="I15" s="5">
        <f>SUMIF(Inputs!$A$18:$A$37,B15,Inputs!$C$18:$C$37)</f>
        <v/>
      </c>
      <c r="J15" s="4" t="n">
        <v>0</v>
      </c>
      <c r="K15" s="5">
        <f>MIN(H15+I15-J15, G15)</f>
        <v/>
      </c>
      <c r="L15" s="5">
        <f>MAX((IF(Inputs!$B$5&gt;0,Inputs!$B$5,Inputs!$B$4)+0.5)/100, 0.055)</f>
        <v/>
      </c>
      <c r="M15" s="5">
        <f>K15*L15/12</f>
        <v/>
      </c>
      <c r="N15" s="5">
        <f>(10000000-K15)*0.0025/12</f>
        <v/>
      </c>
      <c r="O15" s="5" t="n">
        <v>0</v>
      </c>
    </row>
    <row r="16">
      <c r="A16" t="n">
        <v>13</v>
      </c>
      <c r="B16" t="inlineStr">
        <is>
          <t>09/01/2026</t>
        </is>
      </c>
      <c r="C16" s="5">
        <f>C15*(1+Inputs!$B$9/100)</f>
        <v/>
      </c>
      <c r="D16" s="5">
        <f>AVERAGE(C14:C16)</f>
        <v/>
      </c>
      <c r="E16" s="5">
        <f>Inputs!$B$10/100</f>
        <v/>
      </c>
      <c r="F16" s="5">
        <f>0.75*(1-E16)</f>
        <v/>
      </c>
      <c r="G16" s="5">
        <f>MIN(D16*F16, 10000000)</f>
        <v/>
      </c>
      <c r="H16" s="5">
        <f>K15</f>
        <v/>
      </c>
      <c r="I16" s="5">
        <f>SUMIF(Inputs!$A$18:$A$37,B16,Inputs!$C$18:$C$37)</f>
        <v/>
      </c>
      <c r="J16" s="4" t="n">
        <v>0</v>
      </c>
      <c r="K16" s="5">
        <f>MIN(H16+I16-J16, G16)</f>
        <v/>
      </c>
      <c r="L16" s="5">
        <f>MAX((IF(Inputs!$B$5&gt;0,Inputs!$B$5,Inputs!$B$4)+0.5)/100, 0.055)</f>
        <v/>
      </c>
      <c r="M16" s="5">
        <f>K16*L16/12</f>
        <v/>
      </c>
      <c r="N16" s="5">
        <f>(10000000-K16)*0.0025/12</f>
        <v/>
      </c>
      <c r="O16" s="5">
        <f>10000000*0.001</f>
        <v/>
      </c>
    </row>
    <row r="17">
      <c r="A17" t="n">
        <v>14</v>
      </c>
      <c r="B17" t="inlineStr">
        <is>
          <t>10/01/2026</t>
        </is>
      </c>
      <c r="C17" s="5">
        <f>C16*(1+Inputs!$B$9/100)</f>
        <v/>
      </c>
      <c r="D17" s="5">
        <f>AVERAGE(C15:C17)</f>
        <v/>
      </c>
      <c r="E17" s="5">
        <f>Inputs!$B$10/100</f>
        <v/>
      </c>
      <c r="F17" s="5">
        <f>0.75*(1-E17)</f>
        <v/>
      </c>
      <c r="G17" s="5">
        <f>MIN(D17*F17, 10000000)</f>
        <v/>
      </c>
      <c r="H17" s="5">
        <f>K16</f>
        <v/>
      </c>
      <c r="I17" s="5">
        <f>SUMIF(Inputs!$A$18:$A$37,B17,Inputs!$C$18:$C$37)</f>
        <v/>
      </c>
      <c r="J17" s="4" t="n">
        <v>0</v>
      </c>
      <c r="K17" s="5">
        <f>MIN(H17+I17-J17, G17)</f>
        <v/>
      </c>
      <c r="L17" s="5">
        <f>MAX((IF(Inputs!$B$5&gt;0,Inputs!$B$5,Inputs!$B$4)+0.5)/100, 0.055)</f>
        <v/>
      </c>
      <c r="M17" s="5">
        <f>K17*L17/12</f>
        <v/>
      </c>
      <c r="N17" s="5">
        <f>(10000000-K17)*0.0025/12</f>
        <v/>
      </c>
      <c r="O17" s="5" t="n">
        <v>0</v>
      </c>
    </row>
    <row r="18">
      <c r="A18" t="n">
        <v>15</v>
      </c>
      <c r="B18" t="inlineStr">
        <is>
          <t>11/01/2026</t>
        </is>
      </c>
      <c r="C18" s="5">
        <f>C17*(1+Inputs!$B$9/100)</f>
        <v/>
      </c>
      <c r="D18" s="5">
        <f>AVERAGE(C16:C18)</f>
        <v/>
      </c>
      <c r="E18" s="5">
        <f>Inputs!$B$10/100</f>
        <v/>
      </c>
      <c r="F18" s="5">
        <f>0.75*(1-E18)</f>
        <v/>
      </c>
      <c r="G18" s="5">
        <f>MIN(D18*F18, 10000000)</f>
        <v/>
      </c>
      <c r="H18" s="5">
        <f>K17</f>
        <v/>
      </c>
      <c r="I18" s="5">
        <f>SUMIF(Inputs!$A$18:$A$37,B18,Inputs!$C$18:$C$37)</f>
        <v/>
      </c>
      <c r="J18" s="4" t="n">
        <v>0</v>
      </c>
      <c r="K18" s="5">
        <f>MIN(H18+I18-J18, G18)</f>
        <v/>
      </c>
      <c r="L18" s="5">
        <f>MAX((IF(Inputs!$B$5&gt;0,Inputs!$B$5,Inputs!$B$4)+0.5)/100, 0.055)</f>
        <v/>
      </c>
      <c r="M18" s="5">
        <f>K18*L18/12</f>
        <v/>
      </c>
      <c r="N18" s="5">
        <f>(10000000-K18)*0.0025/12</f>
        <v/>
      </c>
      <c r="O18" s="5" t="n">
        <v>0</v>
      </c>
    </row>
    <row r="19">
      <c r="A19" t="n">
        <v>16</v>
      </c>
      <c r="B19" t="inlineStr">
        <is>
          <t>12/01/2026</t>
        </is>
      </c>
      <c r="C19" s="5">
        <f>C18*(1+Inputs!$B$9/100)</f>
        <v/>
      </c>
      <c r="D19" s="5">
        <f>AVERAGE(C17:C19)</f>
        <v/>
      </c>
      <c r="E19" s="5">
        <f>Inputs!$B$10/100</f>
        <v/>
      </c>
      <c r="F19" s="5">
        <f>0.75*(1-E19)</f>
        <v/>
      </c>
      <c r="G19" s="5">
        <f>MIN(D19*F19, 10000000)</f>
        <v/>
      </c>
      <c r="H19" s="5">
        <f>K18</f>
        <v/>
      </c>
      <c r="I19" s="5">
        <f>SUMIF(Inputs!$A$18:$A$37,B19,Inputs!$C$18:$C$37)</f>
        <v/>
      </c>
      <c r="J19" s="4" t="n">
        <v>0</v>
      </c>
      <c r="K19" s="5">
        <f>MIN(H19+I19-J19, G19)</f>
        <v/>
      </c>
      <c r="L19" s="5">
        <f>MAX((IF(Inputs!$B$5&gt;0,Inputs!$B$5,Inputs!$B$4)+0.5)/100, 0.055)</f>
        <v/>
      </c>
      <c r="M19" s="5">
        <f>K19*L19/12</f>
        <v/>
      </c>
      <c r="N19" s="5">
        <f>(10000000-K19)*0.0025/12</f>
        <v/>
      </c>
      <c r="O19" s="5" t="n">
        <v>0</v>
      </c>
    </row>
    <row r="20">
      <c r="A20" t="n">
        <v>17</v>
      </c>
      <c r="B20" t="inlineStr">
        <is>
          <t>01/01/2027</t>
        </is>
      </c>
      <c r="C20" s="5">
        <f>C19*(1+Inputs!$B$9/100)</f>
        <v/>
      </c>
      <c r="D20" s="5">
        <f>AVERAGE(C18:C20)</f>
        <v/>
      </c>
      <c r="E20" s="5">
        <f>Inputs!$B$10/100</f>
        <v/>
      </c>
      <c r="F20" s="5">
        <f>0.75*(1-E20)</f>
        <v/>
      </c>
      <c r="G20" s="5">
        <f>MIN(D20*F20, 10000000)</f>
        <v/>
      </c>
      <c r="H20" s="5">
        <f>K19</f>
        <v/>
      </c>
      <c r="I20" s="5">
        <f>SUMIF(Inputs!$A$18:$A$37,B20,Inputs!$C$18:$C$37)</f>
        <v/>
      </c>
      <c r="J20" s="4" t="n">
        <v>0</v>
      </c>
      <c r="K20" s="5">
        <f>MIN(H20+I20-J20, G20)</f>
        <v/>
      </c>
      <c r="L20" s="5">
        <f>MAX((IF(Inputs!$B$5&gt;0,Inputs!$B$5,Inputs!$B$4)+0.5)/100, 0.055)</f>
        <v/>
      </c>
      <c r="M20" s="5">
        <f>K20*L20/12</f>
        <v/>
      </c>
      <c r="N20" s="5">
        <f>(10000000-K20)*0.0025/12</f>
        <v/>
      </c>
      <c r="O20" s="5" t="n">
        <v>0</v>
      </c>
    </row>
    <row r="21">
      <c r="A21" t="n">
        <v>18</v>
      </c>
      <c r="B21" t="inlineStr">
        <is>
          <t>02/01/2027</t>
        </is>
      </c>
      <c r="C21" s="5">
        <f>C20*(1+Inputs!$B$9/100)</f>
        <v/>
      </c>
      <c r="D21" s="5">
        <f>AVERAGE(C19:C21)</f>
        <v/>
      </c>
      <c r="E21" s="5">
        <f>Inputs!$B$10/100</f>
        <v/>
      </c>
      <c r="F21" s="5">
        <f>0.75*(1-E21)</f>
        <v/>
      </c>
      <c r="G21" s="5">
        <f>MIN(D21*F21, 10000000)</f>
        <v/>
      </c>
      <c r="H21" s="5">
        <f>K20</f>
        <v/>
      </c>
      <c r="I21" s="5">
        <f>SUMIF(Inputs!$A$18:$A$37,B21,Inputs!$C$18:$C$37)</f>
        <v/>
      </c>
      <c r="J21" s="4" t="n">
        <v>0</v>
      </c>
      <c r="K21" s="5">
        <f>MIN(H21+I21-J21, G21)</f>
        <v/>
      </c>
      <c r="L21" s="5">
        <f>MAX((IF(Inputs!$B$5&gt;0,Inputs!$B$5,Inputs!$B$4)+0.5)/100, 0.055)</f>
        <v/>
      </c>
      <c r="M21" s="5">
        <f>K21*L21/12</f>
        <v/>
      </c>
      <c r="N21" s="5">
        <f>(10000000-K21)*0.0025/12</f>
        <v/>
      </c>
      <c r="O21" s="5" t="n">
        <v>0</v>
      </c>
    </row>
    <row r="22">
      <c r="A22" t="n">
        <v>19</v>
      </c>
      <c r="B22" t="inlineStr">
        <is>
          <t>03/01/2027</t>
        </is>
      </c>
      <c r="C22" s="5">
        <f>C21*(1+Inputs!$B$9/100)</f>
        <v/>
      </c>
      <c r="D22" s="5">
        <f>AVERAGE(C20:C22)</f>
        <v/>
      </c>
      <c r="E22" s="5">
        <f>Inputs!$B$10/100</f>
        <v/>
      </c>
      <c r="F22" s="5">
        <f>0.75*(1-E22)</f>
        <v/>
      </c>
      <c r="G22" s="5">
        <f>MIN(D22*F22, 10000000)</f>
        <v/>
      </c>
      <c r="H22" s="5">
        <f>K21</f>
        <v/>
      </c>
      <c r="I22" s="5">
        <f>SUMIF(Inputs!$A$18:$A$37,B22,Inputs!$C$18:$C$37)</f>
        <v/>
      </c>
      <c r="J22" s="4" t="n">
        <v>0</v>
      </c>
      <c r="K22" s="5">
        <f>MIN(H22+I22-J22, G22)</f>
        <v/>
      </c>
      <c r="L22" s="5">
        <f>MAX((IF(Inputs!$B$5&gt;0,Inputs!$B$5,Inputs!$B$4)+0.5)/100, 0.055)</f>
        <v/>
      </c>
      <c r="M22" s="5">
        <f>K22*L22/12</f>
        <v/>
      </c>
      <c r="N22" s="5">
        <f>(10000000-K22)*0.0025/12</f>
        <v/>
      </c>
      <c r="O22" s="5" t="n">
        <v>0</v>
      </c>
    </row>
    <row r="23">
      <c r="A23" t="n">
        <v>20</v>
      </c>
      <c r="B23" t="inlineStr">
        <is>
          <t>04/01/2027</t>
        </is>
      </c>
      <c r="C23" s="5">
        <f>C22*(1+Inputs!$B$9/100)</f>
        <v/>
      </c>
      <c r="D23" s="5">
        <f>AVERAGE(C21:C23)</f>
        <v/>
      </c>
      <c r="E23" s="5">
        <f>Inputs!$B$10/100</f>
        <v/>
      </c>
      <c r="F23" s="5">
        <f>0.75*(1-E23)</f>
        <v/>
      </c>
      <c r="G23" s="5">
        <f>MIN(D23*F23, 10000000)</f>
        <v/>
      </c>
      <c r="H23" s="5">
        <f>K22</f>
        <v/>
      </c>
      <c r="I23" s="5">
        <f>SUMIF(Inputs!$A$18:$A$37,B23,Inputs!$C$18:$C$37)</f>
        <v/>
      </c>
      <c r="J23" s="4" t="n">
        <v>0</v>
      </c>
      <c r="K23" s="5">
        <f>MIN(H23+I23-J23, G23)</f>
        <v/>
      </c>
      <c r="L23" s="5">
        <f>MAX((IF(Inputs!$B$5&gt;0,Inputs!$B$5,Inputs!$B$4)+0.5)/100, 0.055)</f>
        <v/>
      </c>
      <c r="M23" s="5">
        <f>K23*L23/12</f>
        <v/>
      </c>
      <c r="N23" s="5">
        <f>(10000000-K23)*0.0025/12</f>
        <v/>
      </c>
      <c r="O23" s="5" t="n">
        <v>0</v>
      </c>
    </row>
    <row r="24">
      <c r="A24" t="n">
        <v>21</v>
      </c>
      <c r="B24" t="inlineStr">
        <is>
          <t>05/01/2027</t>
        </is>
      </c>
      <c r="C24" s="5">
        <f>C23*(1+Inputs!$B$9/100)</f>
        <v/>
      </c>
      <c r="D24" s="5">
        <f>AVERAGE(C22:C24)</f>
        <v/>
      </c>
      <c r="E24" s="5">
        <f>Inputs!$B$10/100</f>
        <v/>
      </c>
      <c r="F24" s="5">
        <f>0.75*(1-E24)</f>
        <v/>
      </c>
      <c r="G24" s="5">
        <f>MIN(D24*F24, 10000000)</f>
        <v/>
      </c>
      <c r="H24" s="5">
        <f>K23</f>
        <v/>
      </c>
      <c r="I24" s="5">
        <f>SUMIF(Inputs!$A$18:$A$37,B24,Inputs!$C$18:$C$37)</f>
        <v/>
      </c>
      <c r="J24" s="4" t="n">
        <v>0</v>
      </c>
      <c r="K24" s="5">
        <f>MIN(H24+I24-J24, G24)</f>
        <v/>
      </c>
      <c r="L24" s="5">
        <f>MAX((IF(Inputs!$B$5&gt;0,Inputs!$B$5,Inputs!$B$4)+0.5)/100, 0.055)</f>
        <v/>
      </c>
      <c r="M24" s="5">
        <f>K24*L24/12</f>
        <v/>
      </c>
      <c r="N24" s="5">
        <f>(10000000-K24)*0.0025/12</f>
        <v/>
      </c>
      <c r="O24" s="5" t="n">
        <v>0</v>
      </c>
    </row>
    <row r="25">
      <c r="A25" t="n">
        <v>22</v>
      </c>
      <c r="B25" t="inlineStr">
        <is>
          <t>06/01/2027</t>
        </is>
      </c>
      <c r="C25" s="5">
        <f>C24*(1+Inputs!$B$9/100)</f>
        <v/>
      </c>
      <c r="D25" s="5">
        <f>AVERAGE(C23:C25)</f>
        <v/>
      </c>
      <c r="E25" s="5">
        <f>Inputs!$B$10/100</f>
        <v/>
      </c>
      <c r="F25" s="5">
        <f>0.75*(1-E25)</f>
        <v/>
      </c>
      <c r="G25" s="5">
        <f>MIN(D25*F25, 10000000)</f>
        <v/>
      </c>
      <c r="H25" s="5">
        <f>K24</f>
        <v/>
      </c>
      <c r="I25" s="5">
        <f>SUMIF(Inputs!$A$18:$A$37,B25,Inputs!$C$18:$C$37)</f>
        <v/>
      </c>
      <c r="J25" s="4" t="n">
        <v>0</v>
      </c>
      <c r="K25" s="5">
        <f>MIN(H25+I25-J25, G25)</f>
        <v/>
      </c>
      <c r="L25" s="5">
        <f>MAX((IF(Inputs!$B$5&gt;0,Inputs!$B$5,Inputs!$B$4)+0.5)/100, 0.055)</f>
        <v/>
      </c>
      <c r="M25" s="5">
        <f>K25*L25/12</f>
        <v/>
      </c>
      <c r="N25" s="5">
        <f>(10000000-K25)*0.0025/12</f>
        <v/>
      </c>
      <c r="O25" s="5" t="n">
        <v>0</v>
      </c>
    </row>
    <row r="26">
      <c r="A26" t="n">
        <v>23</v>
      </c>
      <c r="B26" t="inlineStr">
        <is>
          <t>07/01/2027</t>
        </is>
      </c>
      <c r="C26" s="5">
        <f>C25*(1+Inputs!$B$9/100)</f>
        <v/>
      </c>
      <c r="D26" s="5">
        <f>AVERAGE(C24:C26)</f>
        <v/>
      </c>
      <c r="E26" s="5">
        <f>Inputs!$B$10/100</f>
        <v/>
      </c>
      <c r="F26" s="5">
        <f>0.75*(1-E26)</f>
        <v/>
      </c>
      <c r="G26" s="5">
        <f>MIN(D26*F26, 10000000)</f>
        <v/>
      </c>
      <c r="H26" s="5">
        <f>K25</f>
        <v/>
      </c>
      <c r="I26" s="5">
        <f>SUMIF(Inputs!$A$18:$A$37,B26,Inputs!$C$18:$C$37)</f>
        <v/>
      </c>
      <c r="J26" s="4" t="n">
        <v>0</v>
      </c>
      <c r="K26" s="5">
        <f>MIN(H26+I26-J26, G26)</f>
        <v/>
      </c>
      <c r="L26" s="5">
        <f>MAX((IF(Inputs!$B$5&gt;0,Inputs!$B$5,Inputs!$B$4)+0.5)/100, 0.055)</f>
        <v/>
      </c>
      <c r="M26" s="5">
        <f>K26*L26/12</f>
        <v/>
      </c>
      <c r="N26" s="5">
        <f>(10000000-K26)*0.0025/12</f>
        <v/>
      </c>
      <c r="O26" s="5" t="n">
        <v>0</v>
      </c>
    </row>
    <row r="27">
      <c r="A27" t="n">
        <v>24</v>
      </c>
      <c r="B27" t="inlineStr">
        <is>
          <t>08/01/2027</t>
        </is>
      </c>
      <c r="C27" s="5">
        <f>C26*(1+Inputs!$B$9/100)</f>
        <v/>
      </c>
      <c r="D27" s="5">
        <f>AVERAGE(C25:C27)</f>
        <v/>
      </c>
      <c r="E27" s="5">
        <f>Inputs!$B$10/100</f>
        <v/>
      </c>
      <c r="F27" s="5">
        <f>0.6*(1-E27)</f>
        <v/>
      </c>
      <c r="G27" s="5">
        <f>MIN(D27*F27, 10000000)</f>
        <v/>
      </c>
      <c r="H27" s="5">
        <f>K26</f>
        <v/>
      </c>
      <c r="I27" s="5">
        <f>SUMIF(Inputs!$A$18:$A$37,B27,Inputs!$C$18:$C$37)</f>
        <v/>
      </c>
      <c r="J27" s="4" t="n">
        <v>0</v>
      </c>
      <c r="K27" s="5">
        <f>MIN(H27+I27-J27, G27)</f>
        <v/>
      </c>
      <c r="L27" s="5">
        <f>MAX((IF(Inputs!$B$5&gt;0,Inputs!$B$5,Inputs!$B$4)+0.5)/100, 0.055)</f>
        <v/>
      </c>
      <c r="M27" s="5">
        <f>K27*L27/12</f>
        <v/>
      </c>
      <c r="N27" s="5">
        <f>(10000000-K27)*0.0025/12</f>
        <v/>
      </c>
      <c r="O27" s="5" t="n">
        <v>0</v>
      </c>
    </row>
    <row r="28">
      <c r="A28" t="n">
        <v>25</v>
      </c>
      <c r="B28" t="inlineStr">
        <is>
          <t>09/01/2027</t>
        </is>
      </c>
      <c r="C28" s="5">
        <f>C27*(1+Inputs!$B$9/100)</f>
        <v/>
      </c>
      <c r="D28" s="5">
        <f>AVERAGE(C26:C28)</f>
        <v/>
      </c>
      <c r="E28" s="5">
        <f>Inputs!$B$10/100</f>
        <v/>
      </c>
      <c r="F28" s="5">
        <f>0.6*(1-E28)</f>
        <v/>
      </c>
      <c r="G28" s="5">
        <f>MIN(D28*F28, 10000000)</f>
        <v/>
      </c>
      <c r="H28" s="5">
        <f>K27</f>
        <v/>
      </c>
      <c r="I28" s="5">
        <f>SUMIF(Inputs!$A$18:$A$37,B28,Inputs!$C$18:$C$37)</f>
        <v/>
      </c>
      <c r="J28" s="4" t="n">
        <v>0</v>
      </c>
      <c r="K28" s="5">
        <f>MIN(H28+I28-J28, G28)</f>
        <v/>
      </c>
      <c r="L28" s="5">
        <f>MAX((IF(Inputs!$B$5&gt;0,Inputs!$B$5,Inputs!$B$4)+0.5)/100, 0.055)</f>
        <v/>
      </c>
      <c r="M28" s="5">
        <f>K28*L28/12</f>
        <v/>
      </c>
      <c r="N28" s="5">
        <f>(10000000-K28)*0.0025/12</f>
        <v/>
      </c>
      <c r="O28" s="5">
        <f>10000000*0.001</f>
        <v/>
      </c>
    </row>
    <row r="29">
      <c r="A29" t="n">
        <v>26</v>
      </c>
      <c r="B29" t="inlineStr">
        <is>
          <t>10/01/2027</t>
        </is>
      </c>
      <c r="C29" s="5">
        <f>C28*(1+Inputs!$B$9/100)</f>
        <v/>
      </c>
      <c r="D29" s="5">
        <f>AVERAGE(C27:C29)</f>
        <v/>
      </c>
      <c r="E29" s="5">
        <f>Inputs!$B$10/100</f>
        <v/>
      </c>
      <c r="F29" s="5">
        <f>0.6*(1-E29)</f>
        <v/>
      </c>
      <c r="G29" s="5">
        <f>MIN(D29*F29, 10000000)</f>
        <v/>
      </c>
      <c r="H29" s="5">
        <f>K28</f>
        <v/>
      </c>
      <c r="I29" s="5">
        <f>SUMIF(Inputs!$A$18:$A$37,B29,Inputs!$C$18:$C$37)</f>
        <v/>
      </c>
      <c r="J29" s="4" t="n">
        <v>0</v>
      </c>
      <c r="K29" s="5">
        <f>MIN(H29+I29-J29, G29)</f>
        <v/>
      </c>
      <c r="L29" s="5">
        <f>MAX((IF(Inputs!$B$5&gt;0,Inputs!$B$5,Inputs!$B$4)+0.5)/100, 0.055)</f>
        <v/>
      </c>
      <c r="M29" s="5">
        <f>K29*L29/12</f>
        <v/>
      </c>
      <c r="N29" s="5">
        <f>(10000000-K29)*0.0025/12</f>
        <v/>
      </c>
      <c r="O29" s="5" t="n">
        <v>0</v>
      </c>
    </row>
    <row r="30">
      <c r="A30" t="n">
        <v>27</v>
      </c>
      <c r="B30" t="inlineStr">
        <is>
          <t>11/01/2027</t>
        </is>
      </c>
      <c r="C30" s="5">
        <f>C29*(1+Inputs!$B$9/100)</f>
        <v/>
      </c>
      <c r="D30" s="5">
        <f>AVERAGE(C28:C30)</f>
        <v/>
      </c>
      <c r="E30" s="5">
        <f>Inputs!$B$10/100</f>
        <v/>
      </c>
      <c r="F30" s="5">
        <f>0.6*(1-E30)</f>
        <v/>
      </c>
      <c r="G30" s="5">
        <f>MIN(D30*F30, 10000000)</f>
        <v/>
      </c>
      <c r="H30" s="5">
        <f>K29</f>
        <v/>
      </c>
      <c r="I30" s="5">
        <f>SUMIF(Inputs!$A$18:$A$37,B30,Inputs!$C$18:$C$37)</f>
        <v/>
      </c>
      <c r="J30" s="4" t="n">
        <v>0</v>
      </c>
      <c r="K30" s="5">
        <f>MIN(H30+I30-J30, G30)</f>
        <v/>
      </c>
      <c r="L30" s="5">
        <f>MAX((IF(Inputs!$B$5&gt;0,Inputs!$B$5,Inputs!$B$4)+0.5)/100, 0.055)</f>
        <v/>
      </c>
      <c r="M30" s="5">
        <f>K30*L30/12</f>
        <v/>
      </c>
      <c r="N30" s="5">
        <f>(10000000-K30)*0.0025/12</f>
        <v/>
      </c>
      <c r="O30" s="5" t="n">
        <v>0</v>
      </c>
    </row>
    <row r="31">
      <c r="A31" t="n">
        <v>28</v>
      </c>
      <c r="B31" t="inlineStr">
        <is>
          <t>12/01/2027</t>
        </is>
      </c>
      <c r="C31" s="5">
        <f>C30*(1+Inputs!$B$9/100)</f>
        <v/>
      </c>
      <c r="D31" s="5">
        <f>AVERAGE(C29:C31)</f>
        <v/>
      </c>
      <c r="E31" s="5">
        <f>Inputs!$B$10/100</f>
        <v/>
      </c>
      <c r="F31" s="5">
        <f>0.6*(1-E31)</f>
        <v/>
      </c>
      <c r="G31" s="5">
        <f>MIN(D31*F31, 10000000)</f>
        <v/>
      </c>
      <c r="H31" s="5">
        <f>K30</f>
        <v/>
      </c>
      <c r="I31" s="5">
        <f>SUMIF(Inputs!$A$18:$A$37,B31,Inputs!$C$18:$C$37)</f>
        <v/>
      </c>
      <c r="J31" s="4" t="n">
        <v>0</v>
      </c>
      <c r="K31" s="5">
        <f>MIN(H31+I31-J31, G31)</f>
        <v/>
      </c>
      <c r="L31" s="5">
        <f>MAX((IF(Inputs!$B$5&gt;0,Inputs!$B$5,Inputs!$B$4)+0.5)/100, 0.055)</f>
        <v/>
      </c>
      <c r="M31" s="5">
        <f>K31*L31/12</f>
        <v/>
      </c>
      <c r="N31" s="5">
        <f>(10000000-K31)*0.0025/12</f>
        <v/>
      </c>
      <c r="O31" s="5" t="n">
        <v>0</v>
      </c>
    </row>
    <row r="32">
      <c r="A32" t="n">
        <v>29</v>
      </c>
      <c r="B32" t="inlineStr">
        <is>
          <t>01/01/2028</t>
        </is>
      </c>
      <c r="C32" s="5">
        <f>C31*(1+Inputs!$B$9/100)</f>
        <v/>
      </c>
      <c r="D32" s="5">
        <f>AVERAGE(C30:C32)</f>
        <v/>
      </c>
      <c r="E32" s="5">
        <f>Inputs!$B$10/100</f>
        <v/>
      </c>
      <c r="F32" s="5">
        <f>0.6*(1-E32)</f>
        <v/>
      </c>
      <c r="G32" s="5">
        <f>MIN(D32*F32, 10000000)</f>
        <v/>
      </c>
      <c r="H32" s="5">
        <f>K31</f>
        <v/>
      </c>
      <c r="I32" s="5">
        <f>SUMIF(Inputs!$A$18:$A$37,B32,Inputs!$C$18:$C$37)</f>
        <v/>
      </c>
      <c r="J32" s="4" t="n">
        <v>0</v>
      </c>
      <c r="K32" s="5">
        <f>MIN(H32+I32-J32, G32)</f>
        <v/>
      </c>
      <c r="L32" s="5">
        <f>MAX((IF(Inputs!$B$5&gt;0,Inputs!$B$5,Inputs!$B$4)+0.5)/100, 0.055)</f>
        <v/>
      </c>
      <c r="M32" s="5">
        <f>K32*L32/12</f>
        <v/>
      </c>
      <c r="N32" s="5">
        <f>(10000000-K32)*0.0025/12</f>
        <v/>
      </c>
      <c r="O32" s="5" t="n">
        <v>0</v>
      </c>
    </row>
    <row r="33">
      <c r="A33" t="n">
        <v>30</v>
      </c>
      <c r="B33" t="inlineStr">
        <is>
          <t>02/01/2028</t>
        </is>
      </c>
      <c r="C33" s="5">
        <f>C32*(1+Inputs!$B$9/100)</f>
        <v/>
      </c>
      <c r="D33" s="5">
        <f>AVERAGE(C31:C33)</f>
        <v/>
      </c>
      <c r="E33" s="5">
        <f>Inputs!$B$10/100</f>
        <v/>
      </c>
      <c r="F33" s="5">
        <f>0.6*(1-E33)</f>
        <v/>
      </c>
      <c r="G33" s="5">
        <f>MIN(D33*F33, 10000000)</f>
        <v/>
      </c>
      <c r="H33" s="5">
        <f>K32</f>
        <v/>
      </c>
      <c r="I33" s="5">
        <f>SUMIF(Inputs!$A$18:$A$37,B33,Inputs!$C$18:$C$37)</f>
        <v/>
      </c>
      <c r="J33" s="4" t="n">
        <v>0</v>
      </c>
      <c r="K33" s="5">
        <f>MIN(H33+I33-J33, G33)</f>
        <v/>
      </c>
      <c r="L33" s="5">
        <f>MAX((IF(Inputs!$B$5&gt;0,Inputs!$B$5,Inputs!$B$4)+0.5)/100, 0.055)</f>
        <v/>
      </c>
      <c r="M33" s="5">
        <f>K33*L33/12</f>
        <v/>
      </c>
      <c r="N33" s="5">
        <f>(10000000-K33)*0.0025/12</f>
        <v/>
      </c>
      <c r="O33" s="5" t="n">
        <v>0</v>
      </c>
    </row>
    <row r="34">
      <c r="A34" t="n">
        <v>31</v>
      </c>
      <c r="B34" t="inlineStr">
        <is>
          <t>03/01/2028</t>
        </is>
      </c>
      <c r="C34" s="5">
        <f>C33*(1+Inputs!$B$9/100)</f>
        <v/>
      </c>
      <c r="D34" s="5">
        <f>AVERAGE(C32:C34)</f>
        <v/>
      </c>
      <c r="E34" s="5">
        <f>Inputs!$B$10/100</f>
        <v/>
      </c>
      <c r="F34" s="5">
        <f>0.6*(1-E34)</f>
        <v/>
      </c>
      <c r="G34" s="5">
        <f>MIN(D34*F34, 10000000)</f>
        <v/>
      </c>
      <c r="H34" s="5">
        <f>K33</f>
        <v/>
      </c>
      <c r="I34" s="5">
        <f>SUMIF(Inputs!$A$18:$A$37,B34,Inputs!$C$18:$C$37)</f>
        <v/>
      </c>
      <c r="J34" s="4" t="n">
        <v>0</v>
      </c>
      <c r="K34" s="5">
        <f>MIN(H34+I34-J34, G34)</f>
        <v/>
      </c>
      <c r="L34" s="5">
        <f>MAX((IF(Inputs!$B$5&gt;0,Inputs!$B$5,Inputs!$B$4)+0.5)/100, 0.055)</f>
        <v/>
      </c>
      <c r="M34" s="5">
        <f>K34*L34/12</f>
        <v/>
      </c>
      <c r="N34" s="5">
        <f>(10000000-K34)*0.0025/12</f>
        <v/>
      </c>
      <c r="O34" s="5" t="n">
        <v>0</v>
      </c>
    </row>
    <row r="35">
      <c r="A35" t="n">
        <v>32</v>
      </c>
      <c r="B35" t="inlineStr">
        <is>
          <t>04/01/2028</t>
        </is>
      </c>
      <c r="C35" s="5">
        <f>C34*(1+Inputs!$B$9/100)</f>
        <v/>
      </c>
      <c r="D35" s="5">
        <f>AVERAGE(C33:C35)</f>
        <v/>
      </c>
      <c r="E35" s="5">
        <f>Inputs!$B$10/100</f>
        <v/>
      </c>
      <c r="F35" s="5">
        <f>0.6*(1-E35)</f>
        <v/>
      </c>
      <c r="G35" s="5">
        <f>MIN(D35*F35, 10000000)</f>
        <v/>
      </c>
      <c r="H35" s="5">
        <f>K34</f>
        <v/>
      </c>
      <c r="I35" s="5">
        <f>SUMIF(Inputs!$A$18:$A$37,B35,Inputs!$C$18:$C$37)</f>
        <v/>
      </c>
      <c r="J35" s="4" t="n">
        <v>0</v>
      </c>
      <c r="K35" s="5">
        <f>MIN(H35+I35-J35, G35)</f>
        <v/>
      </c>
      <c r="L35" s="5">
        <f>MAX((IF(Inputs!$B$5&gt;0,Inputs!$B$5,Inputs!$B$4)+0.5)/100, 0.055)</f>
        <v/>
      </c>
      <c r="M35" s="5">
        <f>K35*L35/12</f>
        <v/>
      </c>
      <c r="N35" s="5">
        <f>(10000000-K35)*0.0025/12</f>
        <v/>
      </c>
      <c r="O35" s="5" t="n">
        <v>0</v>
      </c>
    </row>
    <row r="36">
      <c r="A36" t="n">
        <v>33</v>
      </c>
      <c r="B36" t="inlineStr">
        <is>
          <t>05/01/2028</t>
        </is>
      </c>
      <c r="C36" s="5">
        <f>C35*(1+Inputs!$B$9/100)</f>
        <v/>
      </c>
      <c r="D36" s="5">
        <f>AVERAGE(C34:C36)</f>
        <v/>
      </c>
      <c r="E36" s="5">
        <f>Inputs!$B$10/100</f>
        <v/>
      </c>
      <c r="F36" s="5">
        <f>0.6*(1-E36)</f>
        <v/>
      </c>
      <c r="G36" s="5">
        <f>MIN(D36*F36, 10000000)</f>
        <v/>
      </c>
      <c r="H36" s="5">
        <f>K35</f>
        <v/>
      </c>
      <c r="I36" s="5">
        <f>SUMIF(Inputs!$A$18:$A$37,B36,Inputs!$C$18:$C$37)</f>
        <v/>
      </c>
      <c r="J36" s="4" t="n">
        <v>0</v>
      </c>
      <c r="K36" s="5">
        <f>MIN(H36+I36-J36, G36)</f>
        <v/>
      </c>
      <c r="L36" s="5">
        <f>MAX((IF(Inputs!$B$5&gt;0,Inputs!$B$5,Inputs!$B$4)+0.5)/100, 0.055)</f>
        <v/>
      </c>
      <c r="M36" s="5">
        <f>K36*L36/12</f>
        <v/>
      </c>
      <c r="N36" s="5">
        <f>(10000000-K36)*0.0025/12</f>
        <v/>
      </c>
      <c r="O36" s="5" t="n">
        <v>0</v>
      </c>
    </row>
    <row r="37">
      <c r="A37" t="n">
        <v>34</v>
      </c>
      <c r="B37" t="inlineStr">
        <is>
          <t>06/01/2028</t>
        </is>
      </c>
      <c r="C37" s="5">
        <f>C36*(1+Inputs!$B$9/100)</f>
        <v/>
      </c>
      <c r="D37" s="5">
        <f>AVERAGE(C35:C37)</f>
        <v/>
      </c>
      <c r="E37" s="5">
        <f>Inputs!$B$10/100</f>
        <v/>
      </c>
      <c r="F37" s="5">
        <f>0.6*(1-E37)</f>
        <v/>
      </c>
      <c r="G37" s="5">
        <f>MIN(D37*F37, 10000000)</f>
        <v/>
      </c>
      <c r="H37" s="5">
        <f>K36</f>
        <v/>
      </c>
      <c r="I37" s="5">
        <f>SUMIF(Inputs!$A$18:$A$37,B37,Inputs!$C$18:$C$37)</f>
        <v/>
      </c>
      <c r="J37" s="4" t="n">
        <v>0</v>
      </c>
      <c r="K37" s="5">
        <f>MIN(H37+I37-J37, G37)</f>
        <v/>
      </c>
      <c r="L37" s="5">
        <f>MAX((IF(Inputs!$B$5&gt;0,Inputs!$B$5,Inputs!$B$4)+0.5)/100, 0.055)</f>
        <v/>
      </c>
      <c r="M37" s="5">
        <f>K37*L37/12</f>
        <v/>
      </c>
      <c r="N37" s="5">
        <f>(10000000-K37)*0.0025/12</f>
        <v/>
      </c>
      <c r="O37" s="5" t="n">
        <v>0</v>
      </c>
    </row>
    <row r="38">
      <c r="A38" t="n">
        <v>35</v>
      </c>
      <c r="B38" t="inlineStr">
        <is>
          <t>07/01/2028</t>
        </is>
      </c>
      <c r="C38" s="5">
        <f>C37*(1+Inputs!$B$9/100)</f>
        <v/>
      </c>
      <c r="D38" s="5">
        <f>AVERAGE(C36:C38)</f>
        <v/>
      </c>
      <c r="E38" s="5">
        <f>Inputs!$B$10/100</f>
        <v/>
      </c>
      <c r="F38" s="5">
        <f>0.6*(1-E38)</f>
        <v/>
      </c>
      <c r="G38" s="5">
        <f>MIN(D38*F38, 10000000)</f>
        <v/>
      </c>
      <c r="H38" s="5">
        <f>K37</f>
        <v/>
      </c>
      <c r="I38" s="5">
        <f>SUMIF(Inputs!$A$18:$A$37,B38,Inputs!$C$18:$C$37)</f>
        <v/>
      </c>
      <c r="J38" s="4" t="n">
        <v>0</v>
      </c>
      <c r="K38" s="5">
        <f>MIN(H38+I38-J38, G38)</f>
        <v/>
      </c>
      <c r="L38" s="5">
        <f>MAX((IF(Inputs!$B$5&gt;0,Inputs!$B$5,Inputs!$B$4)+0.5)/100, 0.055)</f>
        <v/>
      </c>
      <c r="M38" s="5">
        <f>K38*L38/12</f>
        <v/>
      </c>
      <c r="N38" s="5">
        <f>(10000000-K38)*0.0025/12</f>
        <v/>
      </c>
      <c r="O38" s="5" t="n">
        <v>0</v>
      </c>
    </row>
    <row r="39">
      <c r="A39" t="n">
        <v>36</v>
      </c>
      <c r="B39" t="inlineStr">
        <is>
          <t>08/01/2028</t>
        </is>
      </c>
      <c r="C39" s="5">
        <f>C38*(1+Inputs!$B$9/100)</f>
        <v/>
      </c>
      <c r="D39" s="5">
        <f>AVERAGE(C37:C39)</f>
        <v/>
      </c>
      <c r="E39" s="5">
        <f>Inputs!$B$10/100</f>
        <v/>
      </c>
      <c r="F39" s="5">
        <f>0.6*(1-E39)</f>
        <v/>
      </c>
      <c r="G39" s="5">
        <f>MIN(D39*F39, 10000000)</f>
        <v/>
      </c>
      <c r="H39" s="5">
        <f>K38</f>
        <v/>
      </c>
      <c r="I39" s="5">
        <f>SUMIF(Inputs!$A$18:$A$37,B39,Inputs!$C$18:$C$37)</f>
        <v/>
      </c>
      <c r="J39" s="4" t="n">
        <v>0</v>
      </c>
      <c r="K39" s="5">
        <f>MIN(H39+I39-J39, G39)</f>
        <v/>
      </c>
      <c r="L39" s="5">
        <f>MAX((IF(Inputs!$B$5&gt;0,Inputs!$B$5,Inputs!$B$4)+0.5)/100, 0.055)</f>
        <v/>
      </c>
      <c r="M39" s="5">
        <f>K39*L39/12</f>
        <v/>
      </c>
      <c r="N39" s="5">
        <f>(10000000-K39)*0.0025/12</f>
        <v/>
      </c>
      <c r="O39" s="5" t="n">
        <v>0</v>
      </c>
    </row>
    <row r="40">
      <c r="A40" t="n">
        <v>37</v>
      </c>
      <c r="B40" t="inlineStr">
        <is>
          <t>09/01/2028</t>
        </is>
      </c>
      <c r="C40" s="5">
        <f>C39*(1+Inputs!$B$9/100)</f>
        <v/>
      </c>
      <c r="D40" s="5">
        <f>AVERAGE(C38:C40)</f>
        <v/>
      </c>
      <c r="E40" s="5">
        <f>Inputs!$B$10/100</f>
        <v/>
      </c>
      <c r="F40" s="5">
        <f>0.6*(1-E40)</f>
        <v/>
      </c>
      <c r="G40" s="5">
        <f>MIN(D40*F40, 10000000)</f>
        <v/>
      </c>
      <c r="H40" s="5">
        <f>K39</f>
        <v/>
      </c>
      <c r="I40" s="5">
        <f>SUMIF(Inputs!$A$18:$A$37,B40,Inputs!$C$18:$C$37)</f>
        <v/>
      </c>
      <c r="J40" s="4" t="n">
        <v>0</v>
      </c>
      <c r="K40" s="5">
        <f>MIN(H40+I40-J40, G40)</f>
        <v/>
      </c>
      <c r="L40" s="5">
        <f>MAX((IF(Inputs!$B$5&gt;0,Inputs!$B$5,Inputs!$B$4)+0.5)/100, 0.055)</f>
        <v/>
      </c>
      <c r="M40" s="5">
        <f>K40*L40/12</f>
        <v/>
      </c>
      <c r="N40" s="5">
        <f>(10000000-K40)*0.0025/12</f>
        <v/>
      </c>
      <c r="O40" s="5" t="n">
        <v>0</v>
      </c>
    </row>
    <row r="41">
      <c r="A41" t="n">
        <v>38</v>
      </c>
      <c r="B41" t="inlineStr">
        <is>
          <t>10/01/2028</t>
        </is>
      </c>
      <c r="C41" s="5">
        <f>C40*(1+Inputs!$B$9/100)</f>
        <v/>
      </c>
      <c r="D41" s="5">
        <f>AVERAGE(C39:C41)</f>
        <v/>
      </c>
      <c r="E41" s="5">
        <f>Inputs!$B$10/100</f>
        <v/>
      </c>
      <c r="F41" s="5">
        <f>0.6*(1-E41)</f>
        <v/>
      </c>
      <c r="G41" s="5">
        <f>MIN(D41*F41, 10000000)</f>
        <v/>
      </c>
      <c r="H41" s="5">
        <f>K40</f>
        <v/>
      </c>
      <c r="I41" s="5">
        <f>SUMIF(Inputs!$A$18:$A$37,B41,Inputs!$C$18:$C$37)</f>
        <v/>
      </c>
      <c r="J41" s="4" t="n">
        <v>0</v>
      </c>
      <c r="K41" s="5">
        <f>MIN(H41+I41-J41, G41)</f>
        <v/>
      </c>
      <c r="L41" s="5">
        <f>MAX((IF(Inputs!$B$5&gt;0,Inputs!$B$5,Inputs!$B$4)+0.5)/100, 0.055)</f>
        <v/>
      </c>
      <c r="M41" s="5">
        <f>K41*L41/12</f>
        <v/>
      </c>
      <c r="N41" s="5">
        <f>(10000000-K41)*0.0025/12</f>
        <v/>
      </c>
      <c r="O41" s="5" t="n">
        <v>0</v>
      </c>
    </row>
    <row r="42">
      <c r="A42" t="n">
        <v>39</v>
      </c>
      <c r="B42" t="inlineStr">
        <is>
          <t>11/01/2028</t>
        </is>
      </c>
      <c r="C42" s="5">
        <f>C41*(1+Inputs!$B$9/100)</f>
        <v/>
      </c>
      <c r="D42" s="5">
        <f>AVERAGE(C40:C42)</f>
        <v/>
      </c>
      <c r="E42" s="5">
        <f>Inputs!$B$10/100</f>
        <v/>
      </c>
      <c r="F42" s="5">
        <f>0.6*(1-E42)</f>
        <v/>
      </c>
      <c r="G42" s="5">
        <f>MIN(D42*F42, 10000000)</f>
        <v/>
      </c>
      <c r="H42" s="5">
        <f>K41</f>
        <v/>
      </c>
      <c r="I42" s="5">
        <f>SUMIF(Inputs!$A$18:$A$37,B42,Inputs!$C$18:$C$37)</f>
        <v/>
      </c>
      <c r="J42" s="4" t="n">
        <v>0</v>
      </c>
      <c r="K42" s="5">
        <f>MIN(H42+I42-J42, G42)</f>
        <v/>
      </c>
      <c r="L42" s="5">
        <f>MAX((IF(Inputs!$B$5&gt;0,Inputs!$B$5,Inputs!$B$4)+0.5)/100, 0.055)</f>
        <v/>
      </c>
      <c r="M42" s="5">
        <f>K42*L42/12</f>
        <v/>
      </c>
      <c r="N42" s="5">
        <f>(10000000-K42)*0.0025/12</f>
        <v/>
      </c>
      <c r="O42" s="5" t="n">
        <v>0</v>
      </c>
    </row>
    <row r="43">
      <c r="A43" t="n">
        <v>40</v>
      </c>
      <c r="B43" t="inlineStr">
        <is>
          <t>12/01/2028</t>
        </is>
      </c>
      <c r="C43" s="5">
        <f>C42*(1+Inputs!$B$9/100)</f>
        <v/>
      </c>
      <c r="D43" s="5">
        <f>AVERAGE(C41:C43)</f>
        <v/>
      </c>
      <c r="E43" s="5">
        <f>Inputs!$B$10/100</f>
        <v/>
      </c>
      <c r="F43" s="5">
        <f>0.6*(1-E43)</f>
        <v/>
      </c>
      <c r="G43" s="5">
        <f>MIN(D43*F43, 10000000)</f>
        <v/>
      </c>
      <c r="H43" s="5">
        <f>K42</f>
        <v/>
      </c>
      <c r="I43" s="5">
        <f>SUMIF(Inputs!$A$18:$A$37,B43,Inputs!$C$18:$C$37)</f>
        <v/>
      </c>
      <c r="J43" s="4" t="n">
        <v>0</v>
      </c>
      <c r="K43" s="5">
        <f>MIN(H43+I43-J43, G43)</f>
        <v/>
      </c>
      <c r="L43" s="5">
        <f>MAX((IF(Inputs!$B$5&gt;0,Inputs!$B$5,Inputs!$B$4)+0.5)/100, 0.055)</f>
        <v/>
      </c>
      <c r="M43" s="5">
        <f>K43*L43/12</f>
        <v/>
      </c>
      <c r="N43" s="5">
        <f>(10000000-K43)*0.0025/12</f>
        <v/>
      </c>
      <c r="O43" s="5" t="n">
        <v>0</v>
      </c>
    </row>
    <row r="44">
      <c r="A44" t="n">
        <v>41</v>
      </c>
      <c r="B44" t="inlineStr">
        <is>
          <t>01/01/2029</t>
        </is>
      </c>
      <c r="C44" s="5">
        <f>C43*(1+Inputs!$B$9/100)</f>
        <v/>
      </c>
      <c r="D44" s="5">
        <f>AVERAGE(C42:C44)</f>
        <v/>
      </c>
      <c r="E44" s="5">
        <f>Inputs!$B$10/100</f>
        <v/>
      </c>
      <c r="F44" s="5">
        <f>0.6*(1-E44)</f>
        <v/>
      </c>
      <c r="G44" s="5">
        <f>MIN(D44*F44, 10000000)</f>
        <v/>
      </c>
      <c r="H44" s="5">
        <f>K43</f>
        <v/>
      </c>
      <c r="I44" s="5">
        <f>SUMIF(Inputs!$A$18:$A$37,B44,Inputs!$C$18:$C$37)</f>
        <v/>
      </c>
      <c r="J44" s="4" t="n">
        <v>0</v>
      </c>
      <c r="K44" s="5">
        <f>MIN(H44+I44-J44, G44)</f>
        <v/>
      </c>
      <c r="L44" s="5">
        <f>MAX((IF(Inputs!$B$5&gt;0,Inputs!$B$5,Inputs!$B$4)+0.5)/100, 0.055)</f>
        <v/>
      </c>
      <c r="M44" s="5">
        <f>K44*L44/12</f>
        <v/>
      </c>
      <c r="N44" s="5">
        <f>(10000000-K44)*0.0025/12</f>
        <v/>
      </c>
      <c r="O44" s="5" t="n">
        <v>0</v>
      </c>
    </row>
    <row r="45">
      <c r="A45" t="n">
        <v>42</v>
      </c>
      <c r="B45" t="inlineStr">
        <is>
          <t>02/01/2029</t>
        </is>
      </c>
      <c r="C45" s="5">
        <f>C44*(1+Inputs!$B$9/100)</f>
        <v/>
      </c>
      <c r="D45" s="5">
        <f>AVERAGE(C43:C45)</f>
        <v/>
      </c>
      <c r="E45" s="5">
        <f>Inputs!$B$10/100</f>
        <v/>
      </c>
      <c r="F45" s="5">
        <f>0.6*(1-E45)</f>
        <v/>
      </c>
      <c r="G45" s="5">
        <f>MIN(D45*F45, 10000000)</f>
        <v/>
      </c>
      <c r="H45" s="5">
        <f>K44</f>
        <v/>
      </c>
      <c r="I45" s="5">
        <f>SUMIF(Inputs!$A$18:$A$37,B45,Inputs!$C$18:$C$37)</f>
        <v/>
      </c>
      <c r="J45" s="4" t="n">
        <v>0</v>
      </c>
      <c r="K45" s="5">
        <f>MIN(H45+I45-J45, G45)</f>
        <v/>
      </c>
      <c r="L45" s="5">
        <f>MAX((IF(Inputs!$B$5&gt;0,Inputs!$B$5,Inputs!$B$4)+0.5)/100, 0.055)</f>
        <v/>
      </c>
      <c r="M45" s="5">
        <f>K45*L45/12</f>
        <v/>
      </c>
      <c r="N45" s="5">
        <f>(10000000-K45)*0.0025/12</f>
        <v/>
      </c>
      <c r="O45" s="5" t="n">
        <v>0</v>
      </c>
    </row>
    <row r="46">
      <c r="A46" t="n">
        <v>43</v>
      </c>
      <c r="B46" t="inlineStr">
        <is>
          <t>03/01/2029</t>
        </is>
      </c>
      <c r="C46" s="5">
        <f>C45*(1+Inputs!$B$9/100)</f>
        <v/>
      </c>
      <c r="D46" s="5">
        <f>AVERAGE(C44:C46)</f>
        <v/>
      </c>
      <c r="E46" s="5">
        <f>Inputs!$B$10/100</f>
        <v/>
      </c>
      <c r="F46" s="5">
        <f>0.6*(1-E46)</f>
        <v/>
      </c>
      <c r="G46" s="5">
        <f>MIN(D46*F46, 10000000)</f>
        <v/>
      </c>
      <c r="H46" s="5">
        <f>K45</f>
        <v/>
      </c>
      <c r="I46" s="5">
        <f>SUMIF(Inputs!$A$18:$A$37,B46,Inputs!$C$18:$C$37)</f>
        <v/>
      </c>
      <c r="J46" s="4" t="n">
        <v>0</v>
      </c>
      <c r="K46" s="5">
        <f>MIN(H46+I46-J46, G46)</f>
        <v/>
      </c>
      <c r="L46" s="5">
        <f>MAX((IF(Inputs!$B$5&gt;0,Inputs!$B$5,Inputs!$B$4)+0.5)/100, 0.055)</f>
        <v/>
      </c>
      <c r="M46" s="5">
        <f>K46*L46/12</f>
        <v/>
      </c>
      <c r="N46" s="5">
        <f>(10000000-K46)*0.0025/12</f>
        <v/>
      </c>
      <c r="O46" s="5" t="n">
        <v>0</v>
      </c>
    </row>
    <row r="47">
      <c r="A47" t="n">
        <v>44</v>
      </c>
      <c r="B47" t="inlineStr">
        <is>
          <t>04/01/2029</t>
        </is>
      </c>
      <c r="C47" s="5">
        <f>C46*(1+Inputs!$B$9/100)</f>
        <v/>
      </c>
      <c r="D47" s="5">
        <f>AVERAGE(C45:C47)</f>
        <v/>
      </c>
      <c r="E47" s="5">
        <f>Inputs!$B$10/100</f>
        <v/>
      </c>
      <c r="F47" s="5">
        <f>0.6*(1-E47)</f>
        <v/>
      </c>
      <c r="G47" s="5">
        <f>MIN(D47*F47, 10000000)</f>
        <v/>
      </c>
      <c r="H47" s="5">
        <f>K46</f>
        <v/>
      </c>
      <c r="I47" s="5">
        <f>SUMIF(Inputs!$A$18:$A$37,B47,Inputs!$C$18:$C$37)</f>
        <v/>
      </c>
      <c r="J47" s="4" t="n">
        <v>0</v>
      </c>
      <c r="K47" s="5">
        <f>MIN(H47+I47-J47, G47)</f>
        <v/>
      </c>
      <c r="L47" s="5">
        <f>MAX((IF(Inputs!$B$5&gt;0,Inputs!$B$5,Inputs!$B$4)+0.5)/100, 0.055)</f>
        <v/>
      </c>
      <c r="M47" s="5">
        <f>K47*L47/12</f>
        <v/>
      </c>
      <c r="N47" s="5">
        <f>(10000000-K47)*0.0025/12</f>
        <v/>
      </c>
      <c r="O47" s="5" t="n">
        <v>0</v>
      </c>
    </row>
    <row r="48">
      <c r="A48" t="n">
        <v>45</v>
      </c>
      <c r="B48" t="inlineStr">
        <is>
          <t>05/01/2029</t>
        </is>
      </c>
      <c r="C48" s="5">
        <f>C47*(1+Inputs!$B$9/100)</f>
        <v/>
      </c>
      <c r="D48" s="5">
        <f>AVERAGE(C46:C48)</f>
        <v/>
      </c>
      <c r="E48" s="5">
        <f>Inputs!$B$10/100</f>
        <v/>
      </c>
      <c r="F48" s="5">
        <f>0.6*(1-E48)</f>
        <v/>
      </c>
      <c r="G48" s="5">
        <f>MIN(D48*F48, 10000000)</f>
        <v/>
      </c>
      <c r="H48" s="5">
        <f>K47</f>
        <v/>
      </c>
      <c r="I48" s="5">
        <f>SUMIF(Inputs!$A$18:$A$37,B48,Inputs!$C$18:$C$37)</f>
        <v/>
      </c>
      <c r="J48" s="4" t="n">
        <v>0</v>
      </c>
      <c r="K48" s="5">
        <f>MIN(H48+I48-J48, G48)</f>
        <v/>
      </c>
      <c r="L48" s="5">
        <f>MAX((IF(Inputs!$B$5&gt;0,Inputs!$B$5,Inputs!$B$4)+0.5)/100, 0.055)</f>
        <v/>
      </c>
      <c r="M48" s="5">
        <f>K48*L48/12</f>
        <v/>
      </c>
      <c r="N48" s="5">
        <f>(10000000-K48)*0.0025/12</f>
        <v/>
      </c>
      <c r="O48" s="5" t="n">
        <v>0</v>
      </c>
    </row>
    <row r="49">
      <c r="A49" t="n">
        <v>46</v>
      </c>
      <c r="B49" t="inlineStr">
        <is>
          <t>06/01/2029</t>
        </is>
      </c>
      <c r="C49" s="5">
        <f>C48*(1+Inputs!$B$9/100)</f>
        <v/>
      </c>
      <c r="D49" s="5">
        <f>AVERAGE(C47:C49)</f>
        <v/>
      </c>
      <c r="E49" s="5">
        <f>Inputs!$B$10/100</f>
        <v/>
      </c>
      <c r="F49" s="5">
        <f>0.6*(1-E49)</f>
        <v/>
      </c>
      <c r="G49" s="5">
        <f>MIN(D49*F49, 10000000)</f>
        <v/>
      </c>
      <c r="H49" s="5">
        <f>K48</f>
        <v/>
      </c>
      <c r="I49" s="5">
        <f>SUMIF(Inputs!$A$18:$A$37,B49,Inputs!$C$18:$C$37)</f>
        <v/>
      </c>
      <c r="J49" s="4" t="n">
        <v>0</v>
      </c>
      <c r="K49" s="5">
        <f>MIN(H49+I49-J49, G49)</f>
        <v/>
      </c>
      <c r="L49" s="5">
        <f>MAX((IF(Inputs!$B$5&gt;0,Inputs!$B$5,Inputs!$B$4)+0.5)/100, 0.055)</f>
        <v/>
      </c>
      <c r="M49" s="5">
        <f>K49*L49/12</f>
        <v/>
      </c>
      <c r="N49" s="5">
        <f>(10000000-K49)*0.0025/12</f>
        <v/>
      </c>
      <c r="O49" s="5" t="n">
        <v>0</v>
      </c>
    </row>
    <row r="50">
      <c r="A50" t="n">
        <v>47</v>
      </c>
      <c r="B50" t="inlineStr">
        <is>
          <t>07/01/2029</t>
        </is>
      </c>
      <c r="C50" s="5">
        <f>C49*(1+Inputs!$B$9/100)</f>
        <v/>
      </c>
      <c r="D50" s="5">
        <f>AVERAGE(C48:C50)</f>
        <v/>
      </c>
      <c r="E50" s="5">
        <f>Inputs!$B$10/100</f>
        <v/>
      </c>
      <c r="F50" s="5">
        <f>0.6*(1-E50)</f>
        <v/>
      </c>
      <c r="G50" s="5">
        <f>MIN(D50*F50, 10000000)</f>
        <v/>
      </c>
      <c r="H50" s="5">
        <f>K49</f>
        <v/>
      </c>
      <c r="I50" s="5">
        <f>SUMIF(Inputs!$A$18:$A$37,B50,Inputs!$C$18:$C$37)</f>
        <v/>
      </c>
      <c r="J50" s="4" t="n">
        <v>0</v>
      </c>
      <c r="K50" s="5">
        <f>MIN(H50+I50-J50, G50)</f>
        <v/>
      </c>
      <c r="L50" s="5">
        <f>MAX((IF(Inputs!$B$5&gt;0,Inputs!$B$5,Inputs!$B$4)+0.5)/100, 0.055)</f>
        <v/>
      </c>
      <c r="M50" s="5">
        <f>K50*L50/12</f>
        <v/>
      </c>
      <c r="N50" s="5">
        <f>(10000000-K50)*0.0025/12</f>
        <v/>
      </c>
      <c r="O50" s="5" t="n">
        <v>0</v>
      </c>
    </row>
    <row r="51">
      <c r="A51" t="n">
        <v>48</v>
      </c>
      <c r="B51" t="inlineStr">
        <is>
          <t>08/01/2029</t>
        </is>
      </c>
      <c r="C51" s="5">
        <f>C50*(1+Inputs!$B$9/100)</f>
        <v/>
      </c>
      <c r="D51" s="5">
        <f>AVERAGE(C49:C51)</f>
        <v/>
      </c>
      <c r="E51" s="5">
        <f>Inputs!$B$10/100</f>
        <v/>
      </c>
      <c r="F51" s="5">
        <f>0.6*(1-E51)</f>
        <v/>
      </c>
      <c r="G51" s="5">
        <f>MIN(D51*F51, 10000000)</f>
        <v/>
      </c>
      <c r="H51" s="5">
        <f>K50</f>
        <v/>
      </c>
      <c r="I51" s="5">
        <f>SUMIF(Inputs!$A$18:$A$37,B51,Inputs!$C$18:$C$37)</f>
        <v/>
      </c>
      <c r="J51" s="4" t="n">
        <v>0</v>
      </c>
      <c r="K51" s="5">
        <f>MIN(H51+I51-J51, G51)</f>
        <v/>
      </c>
      <c r="L51" s="5">
        <f>MAX((IF(Inputs!$B$5&gt;0,Inputs!$B$5,Inputs!$B$4)+0.5)/100, 0.055)</f>
        <v/>
      </c>
      <c r="M51" s="5">
        <f>K51*L51/12</f>
        <v/>
      </c>
      <c r="N51" s="5">
        <f>(10000000-K51)*0.0025/12</f>
        <v/>
      </c>
      <c r="O51" s="5" t="n">
        <v>0</v>
      </c>
    </row>
  </sheetData>
  <mergeCells count="1">
    <mergeCell ref="A1:L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51"/>
  <sheetViews>
    <sheetView workbookViewId="0">
      <selection activeCell="A1" sqref="A1"/>
    </sheetView>
  </sheetViews>
  <sheetFormatPr baseColWidth="8" defaultRowHeight="15"/>
  <cols>
    <col width="24" customWidth="1" min="1" max="1"/>
    <col width="12" customWidth="1" min="2" max="2"/>
    <col width="19" customWidth="1" min="3" max="3"/>
    <col width="30" customWidth="1" min="4" max="4"/>
    <col width="23" customWidth="1" min="5" max="5"/>
    <col width="16" customWidth="1" min="6" max="6"/>
    <col width="30" customWidth="1" min="7" max="7"/>
    <col width="18" customWidth="1" min="8" max="8"/>
    <col width="20" customWidth="1" min="9" max="9"/>
    <col width="15" customWidth="1" min="10" max="10"/>
  </cols>
  <sheetData>
    <row r="1">
      <c r="A1" s="1" t="inlineStr">
        <is>
          <t>TERM LOAN CALCULATIONS</t>
        </is>
      </c>
    </row>
    <row r="2"/>
    <row r="3">
      <c r="A3" s="2" t="inlineStr">
        <is>
          <t>Month</t>
        </is>
      </c>
      <c r="B3" s="2" t="inlineStr">
        <is>
          <t>Date</t>
        </is>
      </c>
      <c r="C3" s="2" t="inlineStr">
        <is>
          <t>Beginning Balance</t>
        </is>
      </c>
      <c r="D3" s="2" t="inlineStr">
        <is>
          <t>Draws</t>
        </is>
      </c>
      <c r="E3" s="2" t="inlineStr">
        <is>
          <t>Principal Payment</t>
        </is>
      </c>
      <c r="F3" s="2" t="inlineStr">
        <is>
          <t>Ending Balance</t>
        </is>
      </c>
      <c r="G3" s="2" t="inlineStr">
        <is>
          <t>Interest Rate</t>
        </is>
      </c>
      <c r="H3" s="2" t="inlineStr">
        <is>
          <t>Interest Expense</t>
        </is>
      </c>
      <c r="I3" s="2" t="inlineStr">
        <is>
          <t>Prepayment Penalty</t>
        </is>
      </c>
      <c r="J3" s="2" t="inlineStr">
        <is>
          <t>Total Payment</t>
        </is>
      </c>
    </row>
    <row r="4">
      <c r="A4" t="n">
        <v>1</v>
      </c>
      <c r="B4" t="inlineStr">
        <is>
          <t>09/01/2025</t>
        </is>
      </c>
      <c r="C4" s="5" t="n">
        <v>0</v>
      </c>
      <c r="D4" s="5">
        <f>MIN(SUMIF(Inputs!$F$18:$F$27,B4,Inputs!$G$18:$G$27), 5000000-C4)</f>
        <v/>
      </c>
      <c r="E4" s="5" t="n">
        <v>0</v>
      </c>
      <c r="F4" s="5">
        <f>C4+D4-E4</f>
        <v/>
      </c>
      <c r="G4" s="5">
        <f>MAX((IF(Inputs!$B$5&gt;0,Inputs!$B$5,Inputs!$B$4)+0.75)/100, 0.055)</f>
        <v/>
      </c>
      <c r="H4" s="5">
        <f>F4*G4/12</f>
        <v/>
      </c>
      <c r="I4" s="4" t="n">
        <v>0</v>
      </c>
      <c r="J4" s="5">
        <f>E4+H4+I4</f>
        <v/>
      </c>
    </row>
    <row r="5">
      <c r="A5" t="n">
        <v>2</v>
      </c>
      <c r="B5" t="inlineStr">
        <is>
          <t>10/01/2025</t>
        </is>
      </c>
      <c r="C5" s="5">
        <f>F4</f>
        <v/>
      </c>
      <c r="D5" s="5">
        <f>MIN(SUMIF(Inputs!$F$18:$F$27,B5,Inputs!$G$18:$G$27), 5000000-C5)</f>
        <v/>
      </c>
      <c r="E5" s="5" t="n">
        <v>0</v>
      </c>
      <c r="F5" s="5">
        <f>C5+D5-E5</f>
        <v/>
      </c>
      <c r="G5" s="5">
        <f>MAX((IF(Inputs!$B$5&gt;0,Inputs!$B$5,Inputs!$B$4)+0.75)/100, 0.055)</f>
        <v/>
      </c>
      <c r="H5" s="5">
        <f>F5*G5/12</f>
        <v/>
      </c>
      <c r="I5" s="4" t="n">
        <v>0</v>
      </c>
      <c r="J5" s="5">
        <f>E5+H5+I5</f>
        <v/>
      </c>
    </row>
    <row r="6">
      <c r="A6" t="n">
        <v>3</v>
      </c>
      <c r="B6" t="inlineStr">
        <is>
          <t>11/01/2025</t>
        </is>
      </c>
      <c r="C6" s="5">
        <f>F5</f>
        <v/>
      </c>
      <c r="D6" s="5">
        <f>MIN(SUMIF(Inputs!$F$18:$F$27,B6,Inputs!$G$18:$G$27), 5000000-C6)</f>
        <v/>
      </c>
      <c r="E6" s="5" t="n">
        <v>0</v>
      </c>
      <c r="F6" s="5">
        <f>C6+D6-E6</f>
        <v/>
      </c>
      <c r="G6" s="5">
        <f>MAX((IF(Inputs!$B$5&gt;0,Inputs!$B$5,Inputs!$B$4)+0.75)/100, 0.055)</f>
        <v/>
      </c>
      <c r="H6" s="5">
        <f>F6*G6/12</f>
        <v/>
      </c>
      <c r="I6" s="4" t="n">
        <v>0</v>
      </c>
      <c r="J6" s="5">
        <f>E6+H6+I6</f>
        <v/>
      </c>
    </row>
    <row r="7">
      <c r="A7" t="n">
        <v>4</v>
      </c>
      <c r="B7" t="inlineStr">
        <is>
          <t>12/01/2025</t>
        </is>
      </c>
      <c r="C7" s="5">
        <f>F6</f>
        <v/>
      </c>
      <c r="D7" s="5">
        <f>MIN(SUMIF(Inputs!$F$18:$F$27,B7,Inputs!$G$18:$G$27), 5000000-C7)</f>
        <v/>
      </c>
      <c r="E7" s="5" t="n">
        <v>0</v>
      </c>
      <c r="F7" s="5">
        <f>C7+D7-E7</f>
        <v/>
      </c>
      <c r="G7" s="5">
        <f>MAX((IF(Inputs!$B$5&gt;0,Inputs!$B$5,Inputs!$B$4)+0.75)/100, 0.055)</f>
        <v/>
      </c>
      <c r="H7" s="5">
        <f>F7*G7/12</f>
        <v/>
      </c>
      <c r="I7" s="4" t="n">
        <v>0</v>
      </c>
      <c r="J7" s="5">
        <f>E7+H7+I7</f>
        <v/>
      </c>
    </row>
    <row r="8">
      <c r="A8" t="n">
        <v>5</v>
      </c>
      <c r="B8" t="inlineStr">
        <is>
          <t>01/01/2026</t>
        </is>
      </c>
      <c r="C8" s="5">
        <f>F7</f>
        <v/>
      </c>
      <c r="D8" s="5">
        <f>MIN(SUMIF(Inputs!$F$18:$F$27,B8,Inputs!$G$18:$G$27), 5000000-C8)</f>
        <v/>
      </c>
      <c r="E8" s="5" t="n">
        <v>0</v>
      </c>
      <c r="F8" s="5">
        <f>C8+D8-E8</f>
        <v/>
      </c>
      <c r="G8" s="5">
        <f>MAX((IF(Inputs!$B$5&gt;0,Inputs!$B$5,Inputs!$B$4)+0.75)/100, 0.055)</f>
        <v/>
      </c>
      <c r="H8" s="5">
        <f>F8*G8/12</f>
        <v/>
      </c>
      <c r="I8" s="4" t="n">
        <v>0</v>
      </c>
      <c r="J8" s="5">
        <f>E8+H8+I8</f>
        <v/>
      </c>
    </row>
    <row r="9">
      <c r="A9" t="n">
        <v>6</v>
      </c>
      <c r="B9" t="inlineStr">
        <is>
          <t>02/01/2026</t>
        </is>
      </c>
      <c r="C9" s="5">
        <f>F8</f>
        <v/>
      </c>
      <c r="D9" s="5">
        <f>MIN(SUMIF(Inputs!$F$18:$F$27,B9,Inputs!$G$18:$G$27), 5000000-C9)</f>
        <v/>
      </c>
      <c r="E9" s="5" t="n">
        <v>0</v>
      </c>
      <c r="F9" s="5">
        <f>C9+D9-E9</f>
        <v/>
      </c>
      <c r="G9" s="5">
        <f>MAX((IF(Inputs!$B$5&gt;0,Inputs!$B$5,Inputs!$B$4)+0.75)/100, 0.055)</f>
        <v/>
      </c>
      <c r="H9" s="5">
        <f>F9*G9/12</f>
        <v/>
      </c>
      <c r="I9" s="4" t="n">
        <v>0</v>
      </c>
      <c r="J9" s="5">
        <f>E9+H9+I9</f>
        <v/>
      </c>
    </row>
    <row r="10">
      <c r="A10" t="n">
        <v>7</v>
      </c>
      <c r="B10" t="inlineStr">
        <is>
          <t>03/01/2026</t>
        </is>
      </c>
      <c r="C10" s="5">
        <f>F9</f>
        <v/>
      </c>
      <c r="D10" s="5">
        <f>MIN(SUMIF(Inputs!$F$18:$F$27,B10,Inputs!$G$18:$G$27), 5000000-C10)</f>
        <v/>
      </c>
      <c r="E10" s="5" t="n">
        <v>0</v>
      </c>
      <c r="F10" s="5">
        <f>C10+D10-E10</f>
        <v/>
      </c>
      <c r="G10" s="5">
        <f>MAX((IF(Inputs!$B$5&gt;0,Inputs!$B$5,Inputs!$B$4)+0.75)/100, 0.055)</f>
        <v/>
      </c>
      <c r="H10" s="5">
        <f>F10*G10/12</f>
        <v/>
      </c>
      <c r="I10" s="4" t="n">
        <v>0</v>
      </c>
      <c r="J10" s="5">
        <f>E10+H10+I10</f>
        <v/>
      </c>
    </row>
    <row r="11">
      <c r="A11" t="n">
        <v>8</v>
      </c>
      <c r="B11" t="inlineStr">
        <is>
          <t>04/01/2026</t>
        </is>
      </c>
      <c r="C11" s="5">
        <f>F10</f>
        <v/>
      </c>
      <c r="D11" s="5">
        <f>MIN(SUMIF(Inputs!$F$18:$F$27,B11,Inputs!$G$18:$G$27), 5000000-C11)</f>
        <v/>
      </c>
      <c r="E11" s="5" t="n">
        <v>0</v>
      </c>
      <c r="F11" s="5">
        <f>C11+D11-E11</f>
        <v/>
      </c>
      <c r="G11" s="5">
        <f>MAX((IF(Inputs!$B$5&gt;0,Inputs!$B$5,Inputs!$B$4)+0.75)/100, 0.055)</f>
        <v/>
      </c>
      <c r="H11" s="5">
        <f>F11*G11/12</f>
        <v/>
      </c>
      <c r="I11" s="4" t="n">
        <v>0</v>
      </c>
      <c r="J11" s="5">
        <f>E11+H11+I11</f>
        <v/>
      </c>
    </row>
    <row r="12">
      <c r="A12" t="n">
        <v>9</v>
      </c>
      <c r="B12" t="inlineStr">
        <is>
          <t>05/01/2026</t>
        </is>
      </c>
      <c r="C12" s="5">
        <f>F11</f>
        <v/>
      </c>
      <c r="D12" s="5">
        <f>MIN(SUMIF(Inputs!$F$18:$F$27,B12,Inputs!$G$18:$G$27), 5000000-C12)</f>
        <v/>
      </c>
      <c r="E12" s="5" t="n">
        <v>0</v>
      </c>
      <c r="F12" s="5">
        <f>C12+D12-E12</f>
        <v/>
      </c>
      <c r="G12" s="5">
        <f>MAX((IF(Inputs!$B$5&gt;0,Inputs!$B$5,Inputs!$B$4)+0.75)/100, 0.055)</f>
        <v/>
      </c>
      <c r="H12" s="5">
        <f>F12*G12/12</f>
        <v/>
      </c>
      <c r="I12" s="4" t="n">
        <v>0</v>
      </c>
      <c r="J12" s="5">
        <f>E12+H12+I12</f>
        <v/>
      </c>
    </row>
    <row r="13">
      <c r="A13" t="n">
        <v>10</v>
      </c>
      <c r="B13" t="inlineStr">
        <is>
          <t>06/01/2026</t>
        </is>
      </c>
      <c r="C13" s="5">
        <f>F12</f>
        <v/>
      </c>
      <c r="D13" s="5">
        <f>MIN(SUMIF(Inputs!$F$18:$F$27,B13,Inputs!$G$18:$G$27), 5000000-C13)</f>
        <v/>
      </c>
      <c r="E13" s="5" t="n">
        <v>0</v>
      </c>
      <c r="F13" s="5">
        <f>C13+D13-E13</f>
        <v/>
      </c>
      <c r="G13" s="5">
        <f>MAX((IF(Inputs!$B$5&gt;0,Inputs!$B$5,Inputs!$B$4)+0.75)/100, 0.055)</f>
        <v/>
      </c>
      <c r="H13" s="5">
        <f>F13*G13/12</f>
        <v/>
      </c>
      <c r="I13" s="4" t="n">
        <v>0</v>
      </c>
      <c r="J13" s="5">
        <f>E13+H13+I13</f>
        <v/>
      </c>
    </row>
    <row r="14">
      <c r="A14" t="n">
        <v>11</v>
      </c>
      <c r="B14" t="inlineStr">
        <is>
          <t>07/01/2026</t>
        </is>
      </c>
      <c r="C14" s="5">
        <f>F13</f>
        <v/>
      </c>
      <c r="D14" s="5">
        <f>MIN(SUMIF(Inputs!$F$18:$F$27,B14,Inputs!$G$18:$G$27), 5000000-C14)</f>
        <v/>
      </c>
      <c r="E14" s="5" t="n">
        <v>0</v>
      </c>
      <c r="F14" s="5">
        <f>C14+D14-E14</f>
        <v/>
      </c>
      <c r="G14" s="5">
        <f>MAX((IF(Inputs!$B$5&gt;0,Inputs!$B$5,Inputs!$B$4)+0.75)/100, 0.055)</f>
        <v/>
      </c>
      <c r="H14" s="5">
        <f>F14*G14/12</f>
        <v/>
      </c>
      <c r="I14" s="4" t="n">
        <v>0</v>
      </c>
      <c r="J14" s="5">
        <f>E14+H14+I14</f>
        <v/>
      </c>
    </row>
    <row r="15">
      <c r="A15" t="n">
        <v>12</v>
      </c>
      <c r="B15" t="inlineStr">
        <is>
          <t>08/01/2026</t>
        </is>
      </c>
      <c r="C15" s="5">
        <f>F14</f>
        <v/>
      </c>
      <c r="D15" s="5">
        <f>MIN(SUMIF(Inputs!$F$18:$F$27,B15,Inputs!$G$18:$G$27), 5000000-C15)</f>
        <v/>
      </c>
      <c r="E15" s="5" t="n">
        <v>0</v>
      </c>
      <c r="F15" s="5">
        <f>C15+D15-E15</f>
        <v/>
      </c>
      <c r="G15" s="5">
        <f>MAX((IF(Inputs!$B$5&gt;0,Inputs!$B$5,Inputs!$B$4)+0.75)/100, 0.055)</f>
        <v/>
      </c>
      <c r="H15" s="5">
        <f>F15*G15/12</f>
        <v/>
      </c>
      <c r="I15" s="4" t="n">
        <v>0</v>
      </c>
      <c r="J15" s="5">
        <f>E15+H15+I15</f>
        <v/>
      </c>
    </row>
    <row r="16">
      <c r="A16" t="n">
        <v>13</v>
      </c>
      <c r="B16" t="inlineStr">
        <is>
          <t>09/01/2026</t>
        </is>
      </c>
      <c r="C16" s="5">
        <f>F15</f>
        <v/>
      </c>
      <c r="D16" s="5">
        <f>MIN(SUMIF(Inputs!$F$18:$F$27,B16,Inputs!$G$18:$G$27), 5000000-C16)</f>
        <v/>
      </c>
      <c r="E16" s="5" t="n">
        <v>0</v>
      </c>
      <c r="F16" s="5">
        <f>C16+D16-E16</f>
        <v/>
      </c>
      <c r="G16" s="5">
        <f>MAX((IF(Inputs!$B$5&gt;0,Inputs!$B$5,Inputs!$B$4)+0.75)/100, 0.055)</f>
        <v/>
      </c>
      <c r="H16" s="5">
        <f>F16*G16/12</f>
        <v/>
      </c>
      <c r="I16" s="4" t="n">
        <v>0</v>
      </c>
      <c r="J16" s="5">
        <f>E16+H16+I16</f>
        <v/>
      </c>
    </row>
    <row r="17">
      <c r="A17" t="n">
        <v>14</v>
      </c>
      <c r="B17" t="inlineStr">
        <is>
          <t>10/01/2026</t>
        </is>
      </c>
      <c r="C17" s="5">
        <f>F16</f>
        <v/>
      </c>
      <c r="D17" s="5">
        <f>MIN(SUMIF(Inputs!$F$18:$F$27,B17,Inputs!$G$18:$G$27), 5000000-C17)</f>
        <v/>
      </c>
      <c r="E17" s="5" t="n">
        <v>0</v>
      </c>
      <c r="F17" s="5">
        <f>C17+D17-E17</f>
        <v/>
      </c>
      <c r="G17" s="5">
        <f>MAX((IF(Inputs!$B$5&gt;0,Inputs!$B$5,Inputs!$B$4)+0.75)/100, 0.055)</f>
        <v/>
      </c>
      <c r="H17" s="5">
        <f>F17*G17/12</f>
        <v/>
      </c>
      <c r="I17" s="4" t="n">
        <v>0</v>
      </c>
      <c r="J17" s="5">
        <f>E17+H17+I17</f>
        <v/>
      </c>
    </row>
    <row r="18">
      <c r="A18" t="n">
        <v>15</v>
      </c>
      <c r="B18" t="inlineStr">
        <is>
          <t>11/01/2026</t>
        </is>
      </c>
      <c r="C18" s="5">
        <f>F17</f>
        <v/>
      </c>
      <c r="D18" s="5">
        <f>MIN(SUMIF(Inputs!$F$18:$F$27,B18,Inputs!$G$18:$G$27), 5000000-C18)</f>
        <v/>
      </c>
      <c r="E18" s="5" t="n">
        <v>0</v>
      </c>
      <c r="F18" s="5">
        <f>C18+D18-E18</f>
        <v/>
      </c>
      <c r="G18" s="5">
        <f>MAX((IF(Inputs!$B$5&gt;0,Inputs!$B$5,Inputs!$B$4)+0.75)/100, 0.055)</f>
        <v/>
      </c>
      <c r="H18" s="5">
        <f>F18*G18/12</f>
        <v/>
      </c>
      <c r="I18" s="4" t="n">
        <v>0</v>
      </c>
      <c r="J18" s="5">
        <f>E18+H18+I18</f>
        <v/>
      </c>
    </row>
    <row r="19">
      <c r="A19" t="n">
        <v>16</v>
      </c>
      <c r="B19" t="inlineStr">
        <is>
          <t>12/01/2026</t>
        </is>
      </c>
      <c r="C19" s="5">
        <f>F18</f>
        <v/>
      </c>
      <c r="D19" s="5">
        <f>MIN(SUMIF(Inputs!$F$18:$F$27,B19,Inputs!$G$18:$G$27), 5000000-C19)</f>
        <v/>
      </c>
      <c r="E19" s="5" t="n">
        <v>0</v>
      </c>
      <c r="F19" s="5">
        <f>C19+D19-E19</f>
        <v/>
      </c>
      <c r="G19" s="5">
        <f>MAX((IF(Inputs!$B$5&gt;0,Inputs!$B$5,Inputs!$B$4)+0.75)/100, 0.055)</f>
        <v/>
      </c>
      <c r="H19" s="5">
        <f>F19*G19/12</f>
        <v/>
      </c>
      <c r="I19" s="4" t="n">
        <v>0</v>
      </c>
      <c r="J19" s="5">
        <f>E19+H19+I19</f>
        <v/>
      </c>
    </row>
    <row r="20">
      <c r="A20" t="n">
        <v>17</v>
      </c>
      <c r="B20" t="inlineStr">
        <is>
          <t>01/01/2027</t>
        </is>
      </c>
      <c r="C20" s="5">
        <f>F19</f>
        <v/>
      </c>
      <c r="D20" s="5">
        <f>MIN(SUMIF(Inputs!$F$18:$F$27,B20,Inputs!$G$18:$G$27), 5000000-C20)</f>
        <v/>
      </c>
      <c r="E20" s="5" t="n">
        <v>0</v>
      </c>
      <c r="F20" s="5">
        <f>C20+D20-E20</f>
        <v/>
      </c>
      <c r="G20" s="5">
        <f>MAX((IF(Inputs!$B$5&gt;0,Inputs!$B$5,Inputs!$B$4)+0.75)/100, 0.055)</f>
        <v/>
      </c>
      <c r="H20" s="5">
        <f>F20*G20/12</f>
        <v/>
      </c>
      <c r="I20" s="4" t="n">
        <v>0</v>
      </c>
      <c r="J20" s="5">
        <f>E20+H20+I20</f>
        <v/>
      </c>
    </row>
    <row r="21">
      <c r="A21" t="n">
        <v>18</v>
      </c>
      <c r="B21" t="inlineStr">
        <is>
          <t>02/01/2027</t>
        </is>
      </c>
      <c r="C21" s="5">
        <f>F20</f>
        <v/>
      </c>
      <c r="D21" s="5">
        <f>MIN(SUMIF(Inputs!$F$18:$F$27,B21,Inputs!$G$18:$G$27), 5000000-C21)</f>
        <v/>
      </c>
      <c r="E21" s="5" t="n">
        <v>0</v>
      </c>
      <c r="F21" s="5">
        <f>C21+D21-E21</f>
        <v/>
      </c>
      <c r="G21" s="5">
        <f>MAX((IF(Inputs!$B$5&gt;0,Inputs!$B$5,Inputs!$B$4)+0.75)/100, 0.055)</f>
        <v/>
      </c>
      <c r="H21" s="5">
        <f>F21*G21/12</f>
        <v/>
      </c>
      <c r="I21" s="4" t="n">
        <v>0</v>
      </c>
      <c r="J21" s="5">
        <f>E21+H21+I21</f>
        <v/>
      </c>
    </row>
    <row r="22">
      <c r="A22" t="n">
        <v>19</v>
      </c>
      <c r="B22" t="inlineStr">
        <is>
          <t>03/01/2027</t>
        </is>
      </c>
      <c r="C22" s="5">
        <f>F21</f>
        <v/>
      </c>
      <c r="D22" s="5">
        <f>MIN(SUMIF(Inputs!$F$18:$F$27,B22,Inputs!$G$18:$G$27), 5000000-C22)</f>
        <v/>
      </c>
      <c r="E22" s="5" t="n">
        <v>0</v>
      </c>
      <c r="F22" s="5">
        <f>C22+D22-E22</f>
        <v/>
      </c>
      <c r="G22" s="5">
        <f>MAX((IF(Inputs!$B$5&gt;0,Inputs!$B$5,Inputs!$B$4)+0.75)/100, 0.055)</f>
        <v/>
      </c>
      <c r="H22" s="5">
        <f>F22*G22/12</f>
        <v/>
      </c>
      <c r="I22" s="4" t="n">
        <v>0</v>
      </c>
      <c r="J22" s="5">
        <f>E22+H22+I22</f>
        <v/>
      </c>
    </row>
    <row r="23">
      <c r="A23" t="n">
        <v>20</v>
      </c>
      <c r="B23" t="inlineStr">
        <is>
          <t>04/01/2027</t>
        </is>
      </c>
      <c r="C23" s="5">
        <f>F22</f>
        <v/>
      </c>
      <c r="D23" s="5">
        <f>MIN(SUMIF(Inputs!$F$18:$F$27,B23,Inputs!$G$18:$G$27), 5000000-C23)</f>
        <v/>
      </c>
      <c r="E23" s="5" t="n">
        <v>0</v>
      </c>
      <c r="F23" s="5">
        <f>C23+D23-E23</f>
        <v/>
      </c>
      <c r="G23" s="5">
        <f>MAX((IF(Inputs!$B$5&gt;0,Inputs!$B$5,Inputs!$B$4)+0.75)/100, 0.055)</f>
        <v/>
      </c>
      <c r="H23" s="5">
        <f>F23*G23/12</f>
        <v/>
      </c>
      <c r="I23" s="4" t="n">
        <v>0</v>
      </c>
      <c r="J23" s="5">
        <f>E23+H23+I23</f>
        <v/>
      </c>
    </row>
    <row r="24">
      <c r="A24" t="n">
        <v>21</v>
      </c>
      <c r="B24" t="inlineStr">
        <is>
          <t>05/01/2027</t>
        </is>
      </c>
      <c r="C24" s="5">
        <f>F23</f>
        <v/>
      </c>
      <c r="D24" s="5">
        <f>MIN(SUMIF(Inputs!$F$18:$F$27,B24,Inputs!$G$18:$G$27), 5000000-C24)</f>
        <v/>
      </c>
      <c r="E24" s="5" t="n">
        <v>0</v>
      </c>
      <c r="F24" s="5">
        <f>C24+D24-E24</f>
        <v/>
      </c>
      <c r="G24" s="5">
        <f>MAX((IF(Inputs!$B$5&gt;0,Inputs!$B$5,Inputs!$B$4)+0.75)/100, 0.055)</f>
        <v/>
      </c>
      <c r="H24" s="5">
        <f>F24*G24/12</f>
        <v/>
      </c>
      <c r="I24" s="4" t="n">
        <v>0</v>
      </c>
      <c r="J24" s="5">
        <f>E24+H24+I24</f>
        <v/>
      </c>
    </row>
    <row r="25">
      <c r="A25" t="n">
        <v>22</v>
      </c>
      <c r="B25" t="inlineStr">
        <is>
          <t>06/01/2027</t>
        </is>
      </c>
      <c r="C25" s="5">
        <f>F24</f>
        <v/>
      </c>
      <c r="D25" s="5">
        <f>MIN(SUMIF(Inputs!$F$18:$F$27,B25,Inputs!$G$18:$G$27), 5000000-C25)</f>
        <v/>
      </c>
      <c r="E25" s="5" t="n">
        <v>0</v>
      </c>
      <c r="F25" s="5">
        <f>C25+D25-E25</f>
        <v/>
      </c>
      <c r="G25" s="5">
        <f>MAX((IF(Inputs!$B$5&gt;0,Inputs!$B$5,Inputs!$B$4)+0.75)/100, 0.055)</f>
        <v/>
      </c>
      <c r="H25" s="5">
        <f>F25*G25/12</f>
        <v/>
      </c>
      <c r="I25" s="4" t="n">
        <v>0</v>
      </c>
      <c r="J25" s="5">
        <f>E25+H25+I25</f>
        <v/>
      </c>
    </row>
    <row r="26">
      <c r="A26" t="n">
        <v>23</v>
      </c>
      <c r="B26" t="inlineStr">
        <is>
          <t>07/01/2027</t>
        </is>
      </c>
      <c r="C26" s="5">
        <f>F25</f>
        <v/>
      </c>
      <c r="D26" s="5">
        <f>MIN(SUMIF(Inputs!$F$18:$F$27,B26,Inputs!$G$18:$G$27), 5000000-C26)</f>
        <v/>
      </c>
      <c r="E26" s="5" t="n">
        <v>0</v>
      </c>
      <c r="F26" s="5">
        <f>C26+D26-E26</f>
        <v/>
      </c>
      <c r="G26" s="5">
        <f>MAX((IF(Inputs!$B$5&gt;0,Inputs!$B$5,Inputs!$B$4)+0.75)/100, 0.055)</f>
        <v/>
      </c>
      <c r="H26" s="5">
        <f>F26*G26/12</f>
        <v/>
      </c>
      <c r="I26" s="4" t="n">
        <v>0</v>
      </c>
      <c r="J26" s="5">
        <f>E26+H26+I26</f>
        <v/>
      </c>
    </row>
    <row r="27">
      <c r="A27" t="n">
        <v>24</v>
      </c>
      <c r="B27" t="inlineStr">
        <is>
          <t>08/01/2027</t>
        </is>
      </c>
      <c r="C27" s="5">
        <f>F26</f>
        <v/>
      </c>
      <c r="D27" s="5">
        <f>MIN(SUMIF(Inputs!$F$18:$F$27,B27,Inputs!$G$18:$G$27), 5000000-C27)</f>
        <v/>
      </c>
      <c r="E27" s="5" t="n">
        <v>0</v>
      </c>
      <c r="F27" s="5">
        <f>C27+D27-E27</f>
        <v/>
      </c>
      <c r="G27" s="5">
        <f>MAX((IF(Inputs!$B$5&gt;0,Inputs!$B$5,Inputs!$B$4)+0.75)/100, 0.055)</f>
        <v/>
      </c>
      <c r="H27" s="5">
        <f>F27*G27/12</f>
        <v/>
      </c>
      <c r="I27" s="4" t="n">
        <v>0</v>
      </c>
      <c r="J27" s="5">
        <f>E27+H27+I27</f>
        <v/>
      </c>
    </row>
    <row r="28">
      <c r="A28" t="n">
        <v>25</v>
      </c>
      <c r="B28" t="inlineStr">
        <is>
          <t>09/01/2027</t>
        </is>
      </c>
      <c r="C28" s="5">
        <f>F27</f>
        <v/>
      </c>
      <c r="D28" s="5">
        <f>MIN(SUMIF(Inputs!$F$18:$F$27,B28,Inputs!$G$18:$G$27), 5000000-C28)</f>
        <v/>
      </c>
      <c r="E28" s="5">
        <f>IF(C28&gt;0, C28/24, 0)</f>
        <v/>
      </c>
      <c r="F28" s="5">
        <f>C28+D28-E28</f>
        <v/>
      </c>
      <c r="G28" s="5">
        <f>MAX((IF(Inputs!$B$5&gt;0,Inputs!$B$5,Inputs!$B$4)+0.75)/100, 0.055)</f>
        <v/>
      </c>
      <c r="H28" s="5">
        <f>F28*G28/12</f>
        <v/>
      </c>
      <c r="I28" s="4" t="n">
        <v>0</v>
      </c>
      <c r="J28" s="5">
        <f>E28+H28+I28</f>
        <v/>
      </c>
    </row>
    <row r="29">
      <c r="A29" t="n">
        <v>26</v>
      </c>
      <c r="B29" t="inlineStr">
        <is>
          <t>10/01/2027</t>
        </is>
      </c>
      <c r="C29" s="5">
        <f>F28</f>
        <v/>
      </c>
      <c r="D29" s="5">
        <f>MIN(SUMIF(Inputs!$F$18:$F$27,B29,Inputs!$G$18:$G$27), 5000000-C29)</f>
        <v/>
      </c>
      <c r="E29" s="5">
        <f>IF(C29&gt;0, C29/24, 0)</f>
        <v/>
      </c>
      <c r="F29" s="5">
        <f>C29+D29-E29</f>
        <v/>
      </c>
      <c r="G29" s="5">
        <f>MAX((IF(Inputs!$B$5&gt;0,Inputs!$B$5,Inputs!$B$4)+0.75)/100, 0.055)</f>
        <v/>
      </c>
      <c r="H29" s="5">
        <f>F29*G29/12</f>
        <v/>
      </c>
      <c r="I29" s="4" t="n">
        <v>0</v>
      </c>
      <c r="J29" s="5">
        <f>E29+H29+I29</f>
        <v/>
      </c>
    </row>
    <row r="30">
      <c r="A30" t="n">
        <v>27</v>
      </c>
      <c r="B30" t="inlineStr">
        <is>
          <t>11/01/2027</t>
        </is>
      </c>
      <c r="C30" s="5">
        <f>F29</f>
        <v/>
      </c>
      <c r="D30" s="5">
        <f>MIN(SUMIF(Inputs!$F$18:$F$27,B30,Inputs!$G$18:$G$27), 5000000-C30)</f>
        <v/>
      </c>
      <c r="E30" s="5">
        <f>IF(C30&gt;0, C30/24, 0)</f>
        <v/>
      </c>
      <c r="F30" s="5">
        <f>C30+D30-E30</f>
        <v/>
      </c>
      <c r="G30" s="5">
        <f>MAX((IF(Inputs!$B$5&gt;0,Inputs!$B$5,Inputs!$B$4)+0.75)/100, 0.055)</f>
        <v/>
      </c>
      <c r="H30" s="5">
        <f>F30*G30/12</f>
        <v/>
      </c>
      <c r="I30" s="4" t="n">
        <v>0</v>
      </c>
      <c r="J30" s="5">
        <f>E30+H30+I30</f>
        <v/>
      </c>
    </row>
    <row r="31">
      <c r="A31" t="n">
        <v>28</v>
      </c>
      <c r="B31" t="inlineStr">
        <is>
          <t>12/01/2027</t>
        </is>
      </c>
      <c r="C31" s="5">
        <f>F30</f>
        <v/>
      </c>
      <c r="D31" s="5">
        <f>MIN(SUMIF(Inputs!$F$18:$F$27,B31,Inputs!$G$18:$G$27), 5000000-C31)</f>
        <v/>
      </c>
      <c r="E31" s="5">
        <f>IF(C31&gt;0, C31/24, 0)</f>
        <v/>
      </c>
      <c r="F31" s="5">
        <f>C31+D31-E31</f>
        <v/>
      </c>
      <c r="G31" s="5">
        <f>MAX((IF(Inputs!$B$5&gt;0,Inputs!$B$5,Inputs!$B$4)+0.75)/100, 0.055)</f>
        <v/>
      </c>
      <c r="H31" s="5">
        <f>F31*G31/12</f>
        <v/>
      </c>
      <c r="I31" s="4" t="n">
        <v>0</v>
      </c>
      <c r="J31" s="5">
        <f>E31+H31+I31</f>
        <v/>
      </c>
    </row>
    <row r="32">
      <c r="A32" t="n">
        <v>29</v>
      </c>
      <c r="B32" t="inlineStr">
        <is>
          <t>01/01/2028</t>
        </is>
      </c>
      <c r="C32" s="5">
        <f>F31</f>
        <v/>
      </c>
      <c r="D32" s="5">
        <f>MIN(SUMIF(Inputs!$F$18:$F$27,B32,Inputs!$G$18:$G$27), 5000000-C32)</f>
        <v/>
      </c>
      <c r="E32" s="5">
        <f>IF(C32&gt;0, C32/24, 0)</f>
        <v/>
      </c>
      <c r="F32" s="5">
        <f>C32+D32-E32</f>
        <v/>
      </c>
      <c r="G32" s="5">
        <f>MAX((IF(Inputs!$B$5&gt;0,Inputs!$B$5,Inputs!$B$4)+0.75)/100, 0.055)</f>
        <v/>
      </c>
      <c r="H32" s="5">
        <f>F32*G32/12</f>
        <v/>
      </c>
      <c r="I32" s="4" t="n">
        <v>0</v>
      </c>
      <c r="J32" s="5">
        <f>E32+H32+I32</f>
        <v/>
      </c>
    </row>
    <row r="33">
      <c r="A33" t="n">
        <v>30</v>
      </c>
      <c r="B33" t="inlineStr">
        <is>
          <t>02/01/2028</t>
        </is>
      </c>
      <c r="C33" s="5">
        <f>F32</f>
        <v/>
      </c>
      <c r="D33" s="5">
        <f>MIN(SUMIF(Inputs!$F$18:$F$27,B33,Inputs!$G$18:$G$27), 5000000-C33)</f>
        <v/>
      </c>
      <c r="E33" s="5">
        <f>IF(C33&gt;0, C33/24, 0)</f>
        <v/>
      </c>
      <c r="F33" s="5">
        <f>C33+D33-E33</f>
        <v/>
      </c>
      <c r="G33" s="5">
        <f>MAX((IF(Inputs!$B$5&gt;0,Inputs!$B$5,Inputs!$B$4)+0.75)/100, 0.055)</f>
        <v/>
      </c>
      <c r="H33" s="5">
        <f>F33*G33/12</f>
        <v/>
      </c>
      <c r="I33" s="4" t="n">
        <v>0</v>
      </c>
      <c r="J33" s="5">
        <f>E33+H33+I33</f>
        <v/>
      </c>
    </row>
    <row r="34">
      <c r="A34" t="n">
        <v>31</v>
      </c>
      <c r="B34" t="inlineStr">
        <is>
          <t>03/01/2028</t>
        </is>
      </c>
      <c r="C34" s="5">
        <f>F33</f>
        <v/>
      </c>
      <c r="D34" s="5">
        <f>MIN(SUMIF(Inputs!$F$18:$F$27,B34,Inputs!$G$18:$G$27), 5000000-C34)</f>
        <v/>
      </c>
      <c r="E34" s="5">
        <f>IF(C34&gt;0, C34/24, 0)</f>
        <v/>
      </c>
      <c r="F34" s="5">
        <f>C34+D34-E34</f>
        <v/>
      </c>
      <c r="G34" s="5">
        <f>MAX((IF(Inputs!$B$5&gt;0,Inputs!$B$5,Inputs!$B$4)+0.75)/100, 0.055)</f>
        <v/>
      </c>
      <c r="H34" s="5">
        <f>F34*G34/12</f>
        <v/>
      </c>
      <c r="I34" s="4" t="n">
        <v>0</v>
      </c>
      <c r="J34" s="5">
        <f>E34+H34+I34</f>
        <v/>
      </c>
    </row>
    <row r="35">
      <c r="A35" t="n">
        <v>32</v>
      </c>
      <c r="B35" t="inlineStr">
        <is>
          <t>04/01/2028</t>
        </is>
      </c>
      <c r="C35" s="5">
        <f>F34</f>
        <v/>
      </c>
      <c r="D35" s="5">
        <f>MIN(SUMIF(Inputs!$F$18:$F$27,B35,Inputs!$G$18:$G$27), 5000000-C35)</f>
        <v/>
      </c>
      <c r="E35" s="5">
        <f>IF(C35&gt;0, C35/24, 0)</f>
        <v/>
      </c>
      <c r="F35" s="5">
        <f>C35+D35-E35</f>
        <v/>
      </c>
      <c r="G35" s="5">
        <f>MAX((IF(Inputs!$B$5&gt;0,Inputs!$B$5,Inputs!$B$4)+0.75)/100, 0.055)</f>
        <v/>
      </c>
      <c r="H35" s="5">
        <f>F35*G35/12</f>
        <v/>
      </c>
      <c r="I35" s="4" t="n">
        <v>0</v>
      </c>
      <c r="J35" s="5">
        <f>E35+H35+I35</f>
        <v/>
      </c>
    </row>
    <row r="36">
      <c r="A36" t="n">
        <v>33</v>
      </c>
      <c r="B36" t="inlineStr">
        <is>
          <t>05/01/2028</t>
        </is>
      </c>
      <c r="C36" s="5">
        <f>F35</f>
        <v/>
      </c>
      <c r="D36" s="5">
        <f>MIN(SUMIF(Inputs!$F$18:$F$27,B36,Inputs!$G$18:$G$27), 5000000-C36)</f>
        <v/>
      </c>
      <c r="E36" s="5">
        <f>IF(C36&gt;0, C36/24, 0)</f>
        <v/>
      </c>
      <c r="F36" s="5">
        <f>C36+D36-E36</f>
        <v/>
      </c>
      <c r="G36" s="5">
        <f>MAX((IF(Inputs!$B$5&gt;0,Inputs!$B$5,Inputs!$B$4)+0.75)/100, 0.055)</f>
        <v/>
      </c>
      <c r="H36" s="5">
        <f>F36*G36/12</f>
        <v/>
      </c>
      <c r="I36" s="4" t="n">
        <v>0</v>
      </c>
      <c r="J36" s="5">
        <f>E36+H36+I36</f>
        <v/>
      </c>
    </row>
    <row r="37">
      <c r="A37" t="n">
        <v>34</v>
      </c>
      <c r="B37" t="inlineStr">
        <is>
          <t>06/01/2028</t>
        </is>
      </c>
      <c r="C37" s="5">
        <f>F36</f>
        <v/>
      </c>
      <c r="D37" s="5">
        <f>MIN(SUMIF(Inputs!$F$18:$F$27,B37,Inputs!$G$18:$G$27), 5000000-C37)</f>
        <v/>
      </c>
      <c r="E37" s="5">
        <f>IF(C37&gt;0, C37/24, 0)</f>
        <v/>
      </c>
      <c r="F37" s="5">
        <f>C37+D37-E37</f>
        <v/>
      </c>
      <c r="G37" s="5">
        <f>MAX((IF(Inputs!$B$5&gt;0,Inputs!$B$5,Inputs!$B$4)+0.75)/100, 0.055)</f>
        <v/>
      </c>
      <c r="H37" s="5">
        <f>F37*G37/12</f>
        <v/>
      </c>
      <c r="I37" s="4" t="n">
        <v>0</v>
      </c>
      <c r="J37" s="5">
        <f>E37+H37+I37</f>
        <v/>
      </c>
    </row>
    <row r="38">
      <c r="A38" t="n">
        <v>35</v>
      </c>
      <c r="B38" t="inlineStr">
        <is>
          <t>07/01/2028</t>
        </is>
      </c>
      <c r="C38" s="5">
        <f>F37</f>
        <v/>
      </c>
      <c r="D38" s="5">
        <f>MIN(SUMIF(Inputs!$F$18:$F$27,B38,Inputs!$G$18:$G$27), 5000000-C38)</f>
        <v/>
      </c>
      <c r="E38" s="5">
        <f>IF(C38&gt;0, C38/24, 0)</f>
        <v/>
      </c>
      <c r="F38" s="5">
        <f>C38+D38-E38</f>
        <v/>
      </c>
      <c r="G38" s="5">
        <f>MAX((IF(Inputs!$B$5&gt;0,Inputs!$B$5,Inputs!$B$4)+0.75)/100, 0.055)</f>
        <v/>
      </c>
      <c r="H38" s="5">
        <f>F38*G38/12</f>
        <v/>
      </c>
      <c r="I38" s="4" t="n">
        <v>0</v>
      </c>
      <c r="J38" s="5">
        <f>E38+H38+I38</f>
        <v/>
      </c>
    </row>
    <row r="39">
      <c r="A39" t="n">
        <v>36</v>
      </c>
      <c r="B39" t="inlineStr">
        <is>
          <t>08/01/2028</t>
        </is>
      </c>
      <c r="C39" s="5">
        <f>F38</f>
        <v/>
      </c>
      <c r="D39" s="5">
        <f>MIN(SUMIF(Inputs!$F$18:$F$27,B39,Inputs!$G$18:$G$27), 5000000-C39)</f>
        <v/>
      </c>
      <c r="E39" s="5">
        <f>IF(C39&gt;0, C39/24, 0)</f>
        <v/>
      </c>
      <c r="F39" s="5">
        <f>C39+D39-E39</f>
        <v/>
      </c>
      <c r="G39" s="5">
        <f>MAX((IF(Inputs!$B$5&gt;0,Inputs!$B$5,Inputs!$B$4)+0.75)/100, 0.055)</f>
        <v/>
      </c>
      <c r="H39" s="5">
        <f>F39*G39/12</f>
        <v/>
      </c>
      <c r="I39" s="4" t="n">
        <v>0</v>
      </c>
      <c r="J39" s="5">
        <f>E39+H39+I39</f>
        <v/>
      </c>
    </row>
    <row r="40">
      <c r="A40" t="n">
        <v>37</v>
      </c>
      <c r="B40" t="inlineStr">
        <is>
          <t>09/01/2028</t>
        </is>
      </c>
      <c r="C40" s="5">
        <f>F39</f>
        <v/>
      </c>
      <c r="D40" s="5">
        <f>MIN(SUMIF(Inputs!$F$18:$F$27,B40,Inputs!$G$18:$G$27), 5000000-C40)</f>
        <v/>
      </c>
      <c r="E40" s="5">
        <f>IF(C40&gt;0, C40/24, 0)</f>
        <v/>
      </c>
      <c r="F40" s="5">
        <f>C40+D40-E40</f>
        <v/>
      </c>
      <c r="G40" s="5">
        <f>MAX((IF(Inputs!$B$5&gt;0,Inputs!$B$5,Inputs!$B$4)+0.75)/100, 0.055)</f>
        <v/>
      </c>
      <c r="H40" s="5">
        <f>F40*G40/12</f>
        <v/>
      </c>
      <c r="I40" s="4" t="n">
        <v>0</v>
      </c>
      <c r="J40" s="5">
        <f>E40+H40+I40</f>
        <v/>
      </c>
    </row>
    <row r="41">
      <c r="A41" t="n">
        <v>38</v>
      </c>
      <c r="B41" t="inlineStr">
        <is>
          <t>10/01/2028</t>
        </is>
      </c>
      <c r="C41" s="5">
        <f>F40</f>
        <v/>
      </c>
      <c r="D41" s="5">
        <f>MIN(SUMIF(Inputs!$F$18:$F$27,B41,Inputs!$G$18:$G$27), 5000000-C41)</f>
        <v/>
      </c>
      <c r="E41" s="5">
        <f>IF(C41&gt;0, C41/24, 0)</f>
        <v/>
      </c>
      <c r="F41" s="5">
        <f>C41+D41-E41</f>
        <v/>
      </c>
      <c r="G41" s="5">
        <f>MAX((IF(Inputs!$B$5&gt;0,Inputs!$B$5,Inputs!$B$4)+0.75)/100, 0.055)</f>
        <v/>
      </c>
      <c r="H41" s="5">
        <f>F41*G41/12</f>
        <v/>
      </c>
      <c r="I41" s="4" t="n">
        <v>0</v>
      </c>
      <c r="J41" s="5">
        <f>E41+H41+I41</f>
        <v/>
      </c>
    </row>
    <row r="42">
      <c r="A42" t="n">
        <v>39</v>
      </c>
      <c r="B42" t="inlineStr">
        <is>
          <t>11/01/2028</t>
        </is>
      </c>
      <c r="C42" s="5">
        <f>F41</f>
        <v/>
      </c>
      <c r="D42" s="5">
        <f>MIN(SUMIF(Inputs!$F$18:$F$27,B42,Inputs!$G$18:$G$27), 5000000-C42)</f>
        <v/>
      </c>
      <c r="E42" s="5">
        <f>IF(C42&gt;0, C42/24, 0)</f>
        <v/>
      </c>
      <c r="F42" s="5">
        <f>C42+D42-E42</f>
        <v/>
      </c>
      <c r="G42" s="5">
        <f>MAX((IF(Inputs!$B$5&gt;0,Inputs!$B$5,Inputs!$B$4)+0.75)/100, 0.055)</f>
        <v/>
      </c>
      <c r="H42" s="5">
        <f>F42*G42/12</f>
        <v/>
      </c>
      <c r="I42" s="4" t="n">
        <v>0</v>
      </c>
      <c r="J42" s="5">
        <f>E42+H42+I42</f>
        <v/>
      </c>
    </row>
    <row r="43">
      <c r="A43" t="n">
        <v>40</v>
      </c>
      <c r="B43" t="inlineStr">
        <is>
          <t>12/01/2028</t>
        </is>
      </c>
      <c r="C43" s="5">
        <f>F42</f>
        <v/>
      </c>
      <c r="D43" s="5">
        <f>MIN(SUMIF(Inputs!$F$18:$F$27,B43,Inputs!$G$18:$G$27), 5000000-C43)</f>
        <v/>
      </c>
      <c r="E43" s="5">
        <f>IF(C43&gt;0, C43/24, 0)</f>
        <v/>
      </c>
      <c r="F43" s="5">
        <f>C43+D43-E43</f>
        <v/>
      </c>
      <c r="G43" s="5">
        <f>MAX((IF(Inputs!$B$5&gt;0,Inputs!$B$5,Inputs!$B$4)+0.75)/100, 0.055)</f>
        <v/>
      </c>
      <c r="H43" s="5">
        <f>F43*G43/12</f>
        <v/>
      </c>
      <c r="I43" s="4" t="n">
        <v>0</v>
      </c>
      <c r="J43" s="5">
        <f>E43+H43+I43</f>
        <v/>
      </c>
    </row>
    <row r="44">
      <c r="A44" t="n">
        <v>41</v>
      </c>
      <c r="B44" t="inlineStr">
        <is>
          <t>01/01/2029</t>
        </is>
      </c>
      <c r="C44" s="5">
        <f>F43</f>
        <v/>
      </c>
      <c r="D44" s="5">
        <f>MIN(SUMIF(Inputs!$F$18:$F$27,B44,Inputs!$G$18:$G$27), 5000000-C44)</f>
        <v/>
      </c>
      <c r="E44" s="5">
        <f>IF(C44&gt;0, C44/24, 0)</f>
        <v/>
      </c>
      <c r="F44" s="5">
        <f>C44+D44-E44</f>
        <v/>
      </c>
      <c r="G44" s="5">
        <f>MAX((IF(Inputs!$B$5&gt;0,Inputs!$B$5,Inputs!$B$4)+0.75)/100, 0.055)</f>
        <v/>
      </c>
      <c r="H44" s="5">
        <f>F44*G44/12</f>
        <v/>
      </c>
      <c r="I44" s="4" t="n">
        <v>0</v>
      </c>
      <c r="J44" s="5">
        <f>E44+H44+I44</f>
        <v/>
      </c>
    </row>
    <row r="45">
      <c r="A45" t="n">
        <v>42</v>
      </c>
      <c r="B45" t="inlineStr">
        <is>
          <t>02/01/2029</t>
        </is>
      </c>
      <c r="C45" s="5">
        <f>F44</f>
        <v/>
      </c>
      <c r="D45" s="5">
        <f>MIN(SUMIF(Inputs!$F$18:$F$27,B45,Inputs!$G$18:$G$27), 5000000-C45)</f>
        <v/>
      </c>
      <c r="E45" s="5">
        <f>IF(C45&gt;0, C45/24, 0)</f>
        <v/>
      </c>
      <c r="F45" s="5">
        <f>C45+D45-E45</f>
        <v/>
      </c>
      <c r="G45" s="5">
        <f>MAX((IF(Inputs!$B$5&gt;0,Inputs!$B$5,Inputs!$B$4)+0.75)/100, 0.055)</f>
        <v/>
      </c>
      <c r="H45" s="5">
        <f>F45*G45/12</f>
        <v/>
      </c>
      <c r="I45" s="4" t="n">
        <v>0</v>
      </c>
      <c r="J45" s="5">
        <f>E45+H45+I45</f>
        <v/>
      </c>
    </row>
    <row r="46">
      <c r="A46" t="n">
        <v>43</v>
      </c>
      <c r="B46" t="inlineStr">
        <is>
          <t>03/01/2029</t>
        </is>
      </c>
      <c r="C46" s="5">
        <f>F45</f>
        <v/>
      </c>
      <c r="D46" s="5">
        <f>MIN(SUMIF(Inputs!$F$18:$F$27,B46,Inputs!$G$18:$G$27), 5000000-C46)</f>
        <v/>
      </c>
      <c r="E46" s="5">
        <f>IF(C46&gt;0, C46/24, 0)</f>
        <v/>
      </c>
      <c r="F46" s="5">
        <f>C46+D46-E46</f>
        <v/>
      </c>
      <c r="G46" s="5">
        <f>MAX((IF(Inputs!$B$5&gt;0,Inputs!$B$5,Inputs!$B$4)+0.75)/100, 0.055)</f>
        <v/>
      </c>
      <c r="H46" s="5">
        <f>F46*G46/12</f>
        <v/>
      </c>
      <c r="I46" s="4" t="n">
        <v>0</v>
      </c>
      <c r="J46" s="5">
        <f>E46+H46+I46</f>
        <v/>
      </c>
    </row>
    <row r="47">
      <c r="A47" t="n">
        <v>44</v>
      </c>
      <c r="B47" t="inlineStr">
        <is>
          <t>04/01/2029</t>
        </is>
      </c>
      <c r="C47" s="5">
        <f>F46</f>
        <v/>
      </c>
      <c r="D47" s="5">
        <f>MIN(SUMIF(Inputs!$F$18:$F$27,B47,Inputs!$G$18:$G$27), 5000000-C47)</f>
        <v/>
      </c>
      <c r="E47" s="5">
        <f>IF(C47&gt;0, C47/24, 0)</f>
        <v/>
      </c>
      <c r="F47" s="5">
        <f>C47+D47-E47</f>
        <v/>
      </c>
      <c r="G47" s="5">
        <f>MAX((IF(Inputs!$B$5&gt;0,Inputs!$B$5,Inputs!$B$4)+0.75)/100, 0.055)</f>
        <v/>
      </c>
      <c r="H47" s="5">
        <f>F47*G47/12</f>
        <v/>
      </c>
      <c r="I47" s="4" t="n">
        <v>0</v>
      </c>
      <c r="J47" s="5">
        <f>E47+H47+I47</f>
        <v/>
      </c>
    </row>
    <row r="48">
      <c r="A48" t="n">
        <v>45</v>
      </c>
      <c r="B48" t="inlineStr">
        <is>
          <t>05/01/2029</t>
        </is>
      </c>
      <c r="C48" s="5">
        <f>F47</f>
        <v/>
      </c>
      <c r="D48" s="5">
        <f>MIN(SUMIF(Inputs!$F$18:$F$27,B48,Inputs!$G$18:$G$27), 5000000-C48)</f>
        <v/>
      </c>
      <c r="E48" s="5">
        <f>IF(C48&gt;0, C48/24, 0)</f>
        <v/>
      </c>
      <c r="F48" s="5">
        <f>C48+D48-E48</f>
        <v/>
      </c>
      <c r="G48" s="5">
        <f>MAX((IF(Inputs!$B$5&gt;0,Inputs!$B$5,Inputs!$B$4)+0.75)/100, 0.055)</f>
        <v/>
      </c>
      <c r="H48" s="5">
        <f>F48*G48/12</f>
        <v/>
      </c>
      <c r="I48" s="4" t="n">
        <v>0</v>
      </c>
      <c r="J48" s="5">
        <f>E48+H48+I48</f>
        <v/>
      </c>
    </row>
    <row r="49">
      <c r="A49" t="n">
        <v>46</v>
      </c>
      <c r="B49" t="inlineStr">
        <is>
          <t>06/01/2029</t>
        </is>
      </c>
      <c r="C49" s="5">
        <f>F48</f>
        <v/>
      </c>
      <c r="D49" s="5">
        <f>MIN(SUMIF(Inputs!$F$18:$F$27,B49,Inputs!$G$18:$G$27), 5000000-C49)</f>
        <v/>
      </c>
      <c r="E49" s="5">
        <f>IF(C49&gt;0, C49/24, 0)</f>
        <v/>
      </c>
      <c r="F49" s="5">
        <f>C49+D49-E49</f>
        <v/>
      </c>
      <c r="G49" s="5">
        <f>MAX((IF(Inputs!$B$5&gt;0,Inputs!$B$5,Inputs!$B$4)+0.75)/100, 0.055)</f>
        <v/>
      </c>
      <c r="H49" s="5">
        <f>F49*G49/12</f>
        <v/>
      </c>
      <c r="I49" s="4" t="n">
        <v>0</v>
      </c>
      <c r="J49" s="5">
        <f>E49+H49+I49</f>
        <v/>
      </c>
    </row>
    <row r="50">
      <c r="A50" t="n">
        <v>47</v>
      </c>
      <c r="B50" t="inlineStr">
        <is>
          <t>07/01/2029</t>
        </is>
      </c>
      <c r="C50" s="5">
        <f>F49</f>
        <v/>
      </c>
      <c r="D50" s="5">
        <f>MIN(SUMIF(Inputs!$F$18:$F$27,B50,Inputs!$G$18:$G$27), 5000000-C50)</f>
        <v/>
      </c>
      <c r="E50" s="5">
        <f>IF(C50&gt;0, C50/24, 0)</f>
        <v/>
      </c>
      <c r="F50" s="5">
        <f>C50+D50-E50</f>
        <v/>
      </c>
      <c r="G50" s="5">
        <f>MAX((IF(Inputs!$B$5&gt;0,Inputs!$B$5,Inputs!$B$4)+0.75)/100, 0.055)</f>
        <v/>
      </c>
      <c r="H50" s="5">
        <f>F50*G50/12</f>
        <v/>
      </c>
      <c r="I50" s="4" t="n">
        <v>0</v>
      </c>
      <c r="J50" s="5">
        <f>E50+H50+I50</f>
        <v/>
      </c>
    </row>
    <row r="51">
      <c r="A51" t="n">
        <v>48</v>
      </c>
      <c r="B51" t="inlineStr">
        <is>
          <t>08/01/2029</t>
        </is>
      </c>
      <c r="C51" s="5">
        <f>F50</f>
        <v/>
      </c>
      <c r="D51" s="5">
        <f>MIN(SUMIF(Inputs!$F$18:$F$27,B51,Inputs!$G$18:$G$27), 5000000-C51)</f>
        <v/>
      </c>
      <c r="E51" s="5">
        <f>IF(C51&gt;0, C51/24, 0)</f>
        <v/>
      </c>
      <c r="F51" s="5">
        <f>C51+D51-E51</f>
        <v/>
      </c>
      <c r="G51" s="5">
        <f>MAX((IF(Inputs!$B$5&gt;0,Inputs!$B$5,Inputs!$B$4)+0.75)/100, 0.055)</f>
        <v/>
      </c>
      <c r="H51" s="5">
        <f>F51*G51/12</f>
        <v/>
      </c>
      <c r="I51" s="4" t="n">
        <v>0</v>
      </c>
      <c r="J51" s="5">
        <f>E51+H51+I51</f>
        <v/>
      </c>
    </row>
  </sheetData>
  <mergeCells count="1">
    <mergeCell ref="A1:J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K52"/>
  <sheetViews>
    <sheetView workbookViewId="0">
      <selection activeCell="A1" sqref="A1"/>
    </sheetView>
  </sheetViews>
  <sheetFormatPr baseColWidth="8" defaultRowHeight="15"/>
  <cols>
    <col width="27" customWidth="1" min="1" max="1"/>
    <col width="12" customWidth="1" min="2" max="2"/>
    <col width="20" customWidth="1" min="3" max="3"/>
    <col width="20" customWidth="1" min="4" max="4"/>
    <col width="15" customWidth="1" min="5" max="5"/>
    <col width="20" customWidth="1" min="6" max="6"/>
    <col width="20" customWidth="1" min="7" max="7"/>
    <col width="21" customWidth="1" min="8" max="8"/>
    <col width="30" customWidth="1" min="9" max="9"/>
    <col width="18" customWidth="1" min="10" max="10"/>
    <col width="15" customWidth="1" min="11" max="11"/>
  </cols>
  <sheetData>
    <row r="1">
      <c r="A1" s="1" t="inlineStr">
        <is>
          <t>MONTHLY CASH FLOW SUMMARY</t>
        </is>
      </c>
    </row>
    <row r="2"/>
    <row r="3">
      <c r="A3" s="2" t="inlineStr">
        <is>
          <t>Month</t>
        </is>
      </c>
      <c r="B3" s="2" t="inlineStr">
        <is>
          <t>Date</t>
        </is>
      </c>
      <c r="C3" s="2" t="inlineStr">
        <is>
          <t>Revolver Draws</t>
        </is>
      </c>
      <c r="D3" s="2" t="inlineStr">
        <is>
          <t>Term Loan Draws</t>
        </is>
      </c>
      <c r="E3" s="2" t="inlineStr">
        <is>
          <t>Total Inflows</t>
        </is>
      </c>
      <c r="F3" s="2" t="inlineStr">
        <is>
          <t>Revolver Interest</t>
        </is>
      </c>
      <c r="G3" s="2" t="inlineStr">
        <is>
          <t>Term Loan Interest</t>
        </is>
      </c>
      <c r="H3" s="2" t="inlineStr">
        <is>
          <t>Term Loan Principal</t>
        </is>
      </c>
      <c r="I3" s="2" t="inlineStr">
        <is>
          <t>Fees</t>
        </is>
      </c>
      <c r="J3" s="2" t="inlineStr">
        <is>
          <t>Total Outflows</t>
        </is>
      </c>
      <c r="K3" s="2" t="inlineStr">
        <is>
          <t>Net Cash Flow</t>
        </is>
      </c>
    </row>
    <row r="4">
      <c r="A4" t="n">
        <v>1</v>
      </c>
      <c r="B4" t="inlineStr">
        <is>
          <t>09/01/2025</t>
        </is>
      </c>
      <c r="C4" s="5">
        <f>Revolver_Calc!I4</f>
        <v/>
      </c>
      <c r="D4" s="5">
        <f>TermLoan_Calc!D4</f>
        <v/>
      </c>
      <c r="E4" s="5">
        <f>C4+D4</f>
        <v/>
      </c>
      <c r="F4" s="5">
        <f>Revolver_Calc!M4</f>
        <v/>
      </c>
      <c r="G4" s="5">
        <f>TermLoan_Calc!H4</f>
        <v/>
      </c>
      <c r="H4" s="5">
        <f>TermLoan_Calc!E4</f>
        <v/>
      </c>
      <c r="I4" s="5">
        <f>Revolver_Calc!N4+Revolver_Calc!O4+TermLoan_Calc!I4</f>
        <v/>
      </c>
      <c r="J4" s="5">
        <f>F4+G4+H4+I4</f>
        <v/>
      </c>
      <c r="K4" s="5">
        <f>E4-J4</f>
        <v/>
      </c>
    </row>
    <row r="5">
      <c r="A5" t="n">
        <v>2</v>
      </c>
      <c r="B5" t="inlineStr">
        <is>
          <t>10/01/2025</t>
        </is>
      </c>
      <c r="C5" s="5">
        <f>Revolver_Calc!I5</f>
        <v/>
      </c>
      <c r="D5" s="5">
        <f>TermLoan_Calc!D5</f>
        <v/>
      </c>
      <c r="E5" s="5">
        <f>C5+D5</f>
        <v/>
      </c>
      <c r="F5" s="5">
        <f>Revolver_Calc!M5</f>
        <v/>
      </c>
      <c r="G5" s="5">
        <f>TermLoan_Calc!H5</f>
        <v/>
      </c>
      <c r="H5" s="5">
        <f>TermLoan_Calc!E5</f>
        <v/>
      </c>
      <c r="I5" s="5">
        <f>Revolver_Calc!N5+Revolver_Calc!O5+TermLoan_Calc!I5</f>
        <v/>
      </c>
      <c r="J5" s="5">
        <f>F5+G5+H5+I5</f>
        <v/>
      </c>
      <c r="K5" s="5">
        <f>E5-J5</f>
        <v/>
      </c>
    </row>
    <row r="6">
      <c r="A6" t="n">
        <v>3</v>
      </c>
      <c r="B6" t="inlineStr">
        <is>
          <t>11/01/2025</t>
        </is>
      </c>
      <c r="C6" s="5">
        <f>Revolver_Calc!I6</f>
        <v/>
      </c>
      <c r="D6" s="5">
        <f>TermLoan_Calc!D6</f>
        <v/>
      </c>
      <c r="E6" s="5">
        <f>C6+D6</f>
        <v/>
      </c>
      <c r="F6" s="5">
        <f>Revolver_Calc!M6</f>
        <v/>
      </c>
      <c r="G6" s="5">
        <f>TermLoan_Calc!H6</f>
        <v/>
      </c>
      <c r="H6" s="5">
        <f>TermLoan_Calc!E6</f>
        <v/>
      </c>
      <c r="I6" s="5">
        <f>Revolver_Calc!N6+Revolver_Calc!O6+TermLoan_Calc!I6</f>
        <v/>
      </c>
      <c r="J6" s="5">
        <f>F6+G6+H6+I6</f>
        <v/>
      </c>
      <c r="K6" s="5">
        <f>E6-J6</f>
        <v/>
      </c>
    </row>
    <row r="7">
      <c r="A7" t="n">
        <v>4</v>
      </c>
      <c r="B7" t="inlineStr">
        <is>
          <t>12/01/2025</t>
        </is>
      </c>
      <c r="C7" s="5">
        <f>Revolver_Calc!I7</f>
        <v/>
      </c>
      <c r="D7" s="5">
        <f>TermLoan_Calc!D7</f>
        <v/>
      </c>
      <c r="E7" s="5">
        <f>C7+D7</f>
        <v/>
      </c>
      <c r="F7" s="5">
        <f>Revolver_Calc!M7</f>
        <v/>
      </c>
      <c r="G7" s="5">
        <f>TermLoan_Calc!H7</f>
        <v/>
      </c>
      <c r="H7" s="5">
        <f>TermLoan_Calc!E7</f>
        <v/>
      </c>
      <c r="I7" s="5">
        <f>Revolver_Calc!N7+Revolver_Calc!O7+TermLoan_Calc!I7</f>
        <v/>
      </c>
      <c r="J7" s="5">
        <f>F7+G7+H7+I7</f>
        <v/>
      </c>
      <c r="K7" s="5">
        <f>E7-J7</f>
        <v/>
      </c>
    </row>
    <row r="8">
      <c r="A8" t="n">
        <v>5</v>
      </c>
      <c r="B8" t="inlineStr">
        <is>
          <t>01/01/2026</t>
        </is>
      </c>
      <c r="C8" s="5">
        <f>Revolver_Calc!I8</f>
        <v/>
      </c>
      <c r="D8" s="5">
        <f>TermLoan_Calc!D8</f>
        <v/>
      </c>
      <c r="E8" s="5">
        <f>C8+D8</f>
        <v/>
      </c>
      <c r="F8" s="5">
        <f>Revolver_Calc!M8</f>
        <v/>
      </c>
      <c r="G8" s="5">
        <f>TermLoan_Calc!H8</f>
        <v/>
      </c>
      <c r="H8" s="5">
        <f>TermLoan_Calc!E8</f>
        <v/>
      </c>
      <c r="I8" s="5">
        <f>Revolver_Calc!N8+Revolver_Calc!O8+TermLoan_Calc!I8</f>
        <v/>
      </c>
      <c r="J8" s="5">
        <f>F8+G8+H8+I8</f>
        <v/>
      </c>
      <c r="K8" s="5">
        <f>E8-J8</f>
        <v/>
      </c>
    </row>
    <row r="9">
      <c r="A9" t="n">
        <v>6</v>
      </c>
      <c r="B9" t="inlineStr">
        <is>
          <t>02/01/2026</t>
        </is>
      </c>
      <c r="C9" s="5">
        <f>Revolver_Calc!I9</f>
        <v/>
      </c>
      <c r="D9" s="5">
        <f>TermLoan_Calc!D9</f>
        <v/>
      </c>
      <c r="E9" s="5">
        <f>C9+D9</f>
        <v/>
      </c>
      <c r="F9" s="5">
        <f>Revolver_Calc!M9</f>
        <v/>
      </c>
      <c r="G9" s="5">
        <f>TermLoan_Calc!H9</f>
        <v/>
      </c>
      <c r="H9" s="5">
        <f>TermLoan_Calc!E9</f>
        <v/>
      </c>
      <c r="I9" s="5">
        <f>Revolver_Calc!N9+Revolver_Calc!O9+TermLoan_Calc!I9</f>
        <v/>
      </c>
      <c r="J9" s="5">
        <f>F9+G9+H9+I9</f>
        <v/>
      </c>
      <c r="K9" s="5">
        <f>E9-J9</f>
        <v/>
      </c>
    </row>
    <row r="10">
      <c r="A10" t="n">
        <v>7</v>
      </c>
      <c r="B10" t="inlineStr">
        <is>
          <t>03/01/2026</t>
        </is>
      </c>
      <c r="C10" s="5">
        <f>Revolver_Calc!I10</f>
        <v/>
      </c>
      <c r="D10" s="5">
        <f>TermLoan_Calc!D10</f>
        <v/>
      </c>
      <c r="E10" s="5">
        <f>C10+D10</f>
        <v/>
      </c>
      <c r="F10" s="5">
        <f>Revolver_Calc!M10</f>
        <v/>
      </c>
      <c r="G10" s="5">
        <f>TermLoan_Calc!H10</f>
        <v/>
      </c>
      <c r="H10" s="5">
        <f>TermLoan_Calc!E10</f>
        <v/>
      </c>
      <c r="I10" s="5">
        <f>Revolver_Calc!N10+Revolver_Calc!O10+TermLoan_Calc!I10</f>
        <v/>
      </c>
      <c r="J10" s="5">
        <f>F10+G10+H10+I10</f>
        <v/>
      </c>
      <c r="K10" s="5">
        <f>E10-J10</f>
        <v/>
      </c>
    </row>
    <row r="11">
      <c r="A11" t="n">
        <v>8</v>
      </c>
      <c r="B11" t="inlineStr">
        <is>
          <t>04/01/2026</t>
        </is>
      </c>
      <c r="C11" s="5">
        <f>Revolver_Calc!I11</f>
        <v/>
      </c>
      <c r="D11" s="5">
        <f>TermLoan_Calc!D11</f>
        <v/>
      </c>
      <c r="E11" s="5">
        <f>C11+D11</f>
        <v/>
      </c>
      <c r="F11" s="5">
        <f>Revolver_Calc!M11</f>
        <v/>
      </c>
      <c r="G11" s="5">
        <f>TermLoan_Calc!H11</f>
        <v/>
      </c>
      <c r="H11" s="5">
        <f>TermLoan_Calc!E11</f>
        <v/>
      </c>
      <c r="I11" s="5">
        <f>Revolver_Calc!N11+Revolver_Calc!O11+TermLoan_Calc!I11</f>
        <v/>
      </c>
      <c r="J11" s="5">
        <f>F11+G11+H11+I11</f>
        <v/>
      </c>
      <c r="K11" s="5">
        <f>E11-J11</f>
        <v/>
      </c>
    </row>
    <row r="12">
      <c r="A12" t="n">
        <v>9</v>
      </c>
      <c r="B12" t="inlineStr">
        <is>
          <t>05/01/2026</t>
        </is>
      </c>
      <c r="C12" s="5">
        <f>Revolver_Calc!I12</f>
        <v/>
      </c>
      <c r="D12" s="5">
        <f>TermLoan_Calc!D12</f>
        <v/>
      </c>
      <c r="E12" s="5">
        <f>C12+D12</f>
        <v/>
      </c>
      <c r="F12" s="5">
        <f>Revolver_Calc!M12</f>
        <v/>
      </c>
      <c r="G12" s="5">
        <f>TermLoan_Calc!H12</f>
        <v/>
      </c>
      <c r="H12" s="5">
        <f>TermLoan_Calc!E12</f>
        <v/>
      </c>
      <c r="I12" s="5">
        <f>Revolver_Calc!N12+Revolver_Calc!O12+TermLoan_Calc!I12</f>
        <v/>
      </c>
      <c r="J12" s="5">
        <f>F12+G12+H12+I12</f>
        <v/>
      </c>
      <c r="K12" s="5">
        <f>E12-J12</f>
        <v/>
      </c>
    </row>
    <row r="13">
      <c r="A13" t="n">
        <v>10</v>
      </c>
      <c r="B13" t="inlineStr">
        <is>
          <t>06/01/2026</t>
        </is>
      </c>
      <c r="C13" s="5">
        <f>Revolver_Calc!I13</f>
        <v/>
      </c>
      <c r="D13" s="5">
        <f>TermLoan_Calc!D13</f>
        <v/>
      </c>
      <c r="E13" s="5">
        <f>C13+D13</f>
        <v/>
      </c>
      <c r="F13" s="5">
        <f>Revolver_Calc!M13</f>
        <v/>
      </c>
      <c r="G13" s="5">
        <f>TermLoan_Calc!H13</f>
        <v/>
      </c>
      <c r="H13" s="5">
        <f>TermLoan_Calc!E13</f>
        <v/>
      </c>
      <c r="I13" s="5">
        <f>Revolver_Calc!N13+Revolver_Calc!O13+TermLoan_Calc!I13</f>
        <v/>
      </c>
      <c r="J13" s="5">
        <f>F13+G13+H13+I13</f>
        <v/>
      </c>
      <c r="K13" s="5">
        <f>E13-J13</f>
        <v/>
      </c>
    </row>
    <row r="14">
      <c r="A14" t="n">
        <v>11</v>
      </c>
      <c r="B14" t="inlineStr">
        <is>
          <t>07/01/2026</t>
        </is>
      </c>
      <c r="C14" s="5">
        <f>Revolver_Calc!I14</f>
        <v/>
      </c>
      <c r="D14" s="5">
        <f>TermLoan_Calc!D14</f>
        <v/>
      </c>
      <c r="E14" s="5">
        <f>C14+D14</f>
        <v/>
      </c>
      <c r="F14" s="5">
        <f>Revolver_Calc!M14</f>
        <v/>
      </c>
      <c r="G14" s="5">
        <f>TermLoan_Calc!H14</f>
        <v/>
      </c>
      <c r="H14" s="5">
        <f>TermLoan_Calc!E14</f>
        <v/>
      </c>
      <c r="I14" s="5">
        <f>Revolver_Calc!N14+Revolver_Calc!O14+TermLoan_Calc!I14</f>
        <v/>
      </c>
      <c r="J14" s="5">
        <f>F14+G14+H14+I14</f>
        <v/>
      </c>
      <c r="K14" s="5">
        <f>E14-J14</f>
        <v/>
      </c>
    </row>
    <row r="15">
      <c r="A15" t="n">
        <v>12</v>
      </c>
      <c r="B15" t="inlineStr">
        <is>
          <t>08/01/2026</t>
        </is>
      </c>
      <c r="C15" s="5">
        <f>Revolver_Calc!I15</f>
        <v/>
      </c>
      <c r="D15" s="5">
        <f>TermLoan_Calc!D15</f>
        <v/>
      </c>
      <c r="E15" s="5">
        <f>C15+D15</f>
        <v/>
      </c>
      <c r="F15" s="5">
        <f>Revolver_Calc!M15</f>
        <v/>
      </c>
      <c r="G15" s="5">
        <f>TermLoan_Calc!H15</f>
        <v/>
      </c>
      <c r="H15" s="5">
        <f>TermLoan_Calc!E15</f>
        <v/>
      </c>
      <c r="I15" s="5">
        <f>Revolver_Calc!N15+Revolver_Calc!O15+TermLoan_Calc!I15</f>
        <v/>
      </c>
      <c r="J15" s="5">
        <f>F15+G15+H15+I15</f>
        <v/>
      </c>
      <c r="K15" s="5">
        <f>E15-J15</f>
        <v/>
      </c>
    </row>
    <row r="16">
      <c r="A16" t="n">
        <v>13</v>
      </c>
      <c r="B16" t="inlineStr">
        <is>
          <t>09/01/2026</t>
        </is>
      </c>
      <c r="C16" s="5">
        <f>Revolver_Calc!I16</f>
        <v/>
      </c>
      <c r="D16" s="5">
        <f>TermLoan_Calc!D16</f>
        <v/>
      </c>
      <c r="E16" s="5">
        <f>C16+D16</f>
        <v/>
      </c>
      <c r="F16" s="5">
        <f>Revolver_Calc!M16</f>
        <v/>
      </c>
      <c r="G16" s="5">
        <f>TermLoan_Calc!H16</f>
        <v/>
      </c>
      <c r="H16" s="5">
        <f>TermLoan_Calc!E16</f>
        <v/>
      </c>
      <c r="I16" s="5">
        <f>Revolver_Calc!N16+Revolver_Calc!O16+TermLoan_Calc!I16</f>
        <v/>
      </c>
      <c r="J16" s="5">
        <f>F16+G16+H16+I16</f>
        <v/>
      </c>
      <c r="K16" s="5">
        <f>E16-J16</f>
        <v/>
      </c>
    </row>
    <row r="17">
      <c r="A17" t="n">
        <v>14</v>
      </c>
      <c r="B17" t="inlineStr">
        <is>
          <t>10/01/2026</t>
        </is>
      </c>
      <c r="C17" s="5">
        <f>Revolver_Calc!I17</f>
        <v/>
      </c>
      <c r="D17" s="5">
        <f>TermLoan_Calc!D17</f>
        <v/>
      </c>
      <c r="E17" s="5">
        <f>C17+D17</f>
        <v/>
      </c>
      <c r="F17" s="5">
        <f>Revolver_Calc!M17</f>
        <v/>
      </c>
      <c r="G17" s="5">
        <f>TermLoan_Calc!H17</f>
        <v/>
      </c>
      <c r="H17" s="5">
        <f>TermLoan_Calc!E17</f>
        <v/>
      </c>
      <c r="I17" s="5">
        <f>Revolver_Calc!N17+Revolver_Calc!O17+TermLoan_Calc!I17</f>
        <v/>
      </c>
      <c r="J17" s="5">
        <f>F17+G17+H17+I17</f>
        <v/>
      </c>
      <c r="K17" s="5">
        <f>E17-J17</f>
        <v/>
      </c>
    </row>
    <row r="18">
      <c r="A18" t="n">
        <v>15</v>
      </c>
      <c r="B18" t="inlineStr">
        <is>
          <t>11/01/2026</t>
        </is>
      </c>
      <c r="C18" s="5">
        <f>Revolver_Calc!I18</f>
        <v/>
      </c>
      <c r="D18" s="5">
        <f>TermLoan_Calc!D18</f>
        <v/>
      </c>
      <c r="E18" s="5">
        <f>C18+D18</f>
        <v/>
      </c>
      <c r="F18" s="5">
        <f>Revolver_Calc!M18</f>
        <v/>
      </c>
      <c r="G18" s="5">
        <f>TermLoan_Calc!H18</f>
        <v/>
      </c>
      <c r="H18" s="5">
        <f>TermLoan_Calc!E18</f>
        <v/>
      </c>
      <c r="I18" s="5">
        <f>Revolver_Calc!N18+Revolver_Calc!O18+TermLoan_Calc!I18</f>
        <v/>
      </c>
      <c r="J18" s="5">
        <f>F18+G18+H18+I18</f>
        <v/>
      </c>
      <c r="K18" s="5">
        <f>E18-J18</f>
        <v/>
      </c>
    </row>
    <row r="19">
      <c r="A19" t="n">
        <v>16</v>
      </c>
      <c r="B19" t="inlineStr">
        <is>
          <t>12/01/2026</t>
        </is>
      </c>
      <c r="C19" s="5">
        <f>Revolver_Calc!I19</f>
        <v/>
      </c>
      <c r="D19" s="5">
        <f>TermLoan_Calc!D19</f>
        <v/>
      </c>
      <c r="E19" s="5">
        <f>C19+D19</f>
        <v/>
      </c>
      <c r="F19" s="5">
        <f>Revolver_Calc!M19</f>
        <v/>
      </c>
      <c r="G19" s="5">
        <f>TermLoan_Calc!H19</f>
        <v/>
      </c>
      <c r="H19" s="5">
        <f>TermLoan_Calc!E19</f>
        <v/>
      </c>
      <c r="I19" s="5">
        <f>Revolver_Calc!N19+Revolver_Calc!O19+TermLoan_Calc!I19</f>
        <v/>
      </c>
      <c r="J19" s="5">
        <f>F19+G19+H19+I19</f>
        <v/>
      </c>
      <c r="K19" s="5">
        <f>E19-J19</f>
        <v/>
      </c>
    </row>
    <row r="20">
      <c r="A20" t="n">
        <v>17</v>
      </c>
      <c r="B20" t="inlineStr">
        <is>
          <t>01/01/2027</t>
        </is>
      </c>
      <c r="C20" s="5">
        <f>Revolver_Calc!I20</f>
        <v/>
      </c>
      <c r="D20" s="5">
        <f>TermLoan_Calc!D20</f>
        <v/>
      </c>
      <c r="E20" s="5">
        <f>C20+D20</f>
        <v/>
      </c>
      <c r="F20" s="5">
        <f>Revolver_Calc!M20</f>
        <v/>
      </c>
      <c r="G20" s="5">
        <f>TermLoan_Calc!H20</f>
        <v/>
      </c>
      <c r="H20" s="5">
        <f>TermLoan_Calc!E20</f>
        <v/>
      </c>
      <c r="I20" s="5">
        <f>Revolver_Calc!N20+Revolver_Calc!O20+TermLoan_Calc!I20</f>
        <v/>
      </c>
      <c r="J20" s="5">
        <f>F20+G20+H20+I20</f>
        <v/>
      </c>
      <c r="K20" s="5">
        <f>E20-J20</f>
        <v/>
      </c>
    </row>
    <row r="21">
      <c r="A21" t="n">
        <v>18</v>
      </c>
      <c r="B21" t="inlineStr">
        <is>
          <t>02/01/2027</t>
        </is>
      </c>
      <c r="C21" s="5">
        <f>Revolver_Calc!I21</f>
        <v/>
      </c>
      <c r="D21" s="5">
        <f>TermLoan_Calc!D21</f>
        <v/>
      </c>
      <c r="E21" s="5">
        <f>C21+D21</f>
        <v/>
      </c>
      <c r="F21" s="5">
        <f>Revolver_Calc!M21</f>
        <v/>
      </c>
      <c r="G21" s="5">
        <f>TermLoan_Calc!H21</f>
        <v/>
      </c>
      <c r="H21" s="5">
        <f>TermLoan_Calc!E21</f>
        <v/>
      </c>
      <c r="I21" s="5">
        <f>Revolver_Calc!N21+Revolver_Calc!O21+TermLoan_Calc!I21</f>
        <v/>
      </c>
      <c r="J21" s="5">
        <f>F21+G21+H21+I21</f>
        <v/>
      </c>
      <c r="K21" s="5">
        <f>E21-J21</f>
        <v/>
      </c>
    </row>
    <row r="22">
      <c r="A22" t="n">
        <v>19</v>
      </c>
      <c r="B22" t="inlineStr">
        <is>
          <t>03/01/2027</t>
        </is>
      </c>
      <c r="C22" s="5">
        <f>Revolver_Calc!I22</f>
        <v/>
      </c>
      <c r="D22" s="5">
        <f>TermLoan_Calc!D22</f>
        <v/>
      </c>
      <c r="E22" s="5">
        <f>C22+D22</f>
        <v/>
      </c>
      <c r="F22" s="5">
        <f>Revolver_Calc!M22</f>
        <v/>
      </c>
      <c r="G22" s="5">
        <f>TermLoan_Calc!H22</f>
        <v/>
      </c>
      <c r="H22" s="5">
        <f>TermLoan_Calc!E22</f>
        <v/>
      </c>
      <c r="I22" s="5">
        <f>Revolver_Calc!N22+Revolver_Calc!O22+TermLoan_Calc!I22</f>
        <v/>
      </c>
      <c r="J22" s="5">
        <f>F22+G22+H22+I22</f>
        <v/>
      </c>
      <c r="K22" s="5">
        <f>E22-J22</f>
        <v/>
      </c>
    </row>
    <row r="23">
      <c r="A23" t="n">
        <v>20</v>
      </c>
      <c r="B23" t="inlineStr">
        <is>
          <t>04/01/2027</t>
        </is>
      </c>
      <c r="C23" s="5">
        <f>Revolver_Calc!I23</f>
        <v/>
      </c>
      <c r="D23" s="5">
        <f>TermLoan_Calc!D23</f>
        <v/>
      </c>
      <c r="E23" s="5">
        <f>C23+D23</f>
        <v/>
      </c>
      <c r="F23" s="5">
        <f>Revolver_Calc!M23</f>
        <v/>
      </c>
      <c r="G23" s="5">
        <f>TermLoan_Calc!H23</f>
        <v/>
      </c>
      <c r="H23" s="5">
        <f>TermLoan_Calc!E23</f>
        <v/>
      </c>
      <c r="I23" s="5">
        <f>Revolver_Calc!N23+Revolver_Calc!O23+TermLoan_Calc!I23</f>
        <v/>
      </c>
      <c r="J23" s="5">
        <f>F23+G23+H23+I23</f>
        <v/>
      </c>
      <c r="K23" s="5">
        <f>E23-J23</f>
        <v/>
      </c>
    </row>
    <row r="24">
      <c r="A24" t="n">
        <v>21</v>
      </c>
      <c r="B24" t="inlineStr">
        <is>
          <t>05/01/2027</t>
        </is>
      </c>
      <c r="C24" s="5">
        <f>Revolver_Calc!I24</f>
        <v/>
      </c>
      <c r="D24" s="5">
        <f>TermLoan_Calc!D24</f>
        <v/>
      </c>
      <c r="E24" s="5">
        <f>C24+D24</f>
        <v/>
      </c>
      <c r="F24" s="5">
        <f>Revolver_Calc!M24</f>
        <v/>
      </c>
      <c r="G24" s="5">
        <f>TermLoan_Calc!H24</f>
        <v/>
      </c>
      <c r="H24" s="5">
        <f>TermLoan_Calc!E24</f>
        <v/>
      </c>
      <c r="I24" s="5">
        <f>Revolver_Calc!N24+Revolver_Calc!O24+TermLoan_Calc!I24</f>
        <v/>
      </c>
      <c r="J24" s="5">
        <f>F24+G24+H24+I24</f>
        <v/>
      </c>
      <c r="K24" s="5">
        <f>E24-J24</f>
        <v/>
      </c>
    </row>
    <row r="25">
      <c r="A25" t="n">
        <v>22</v>
      </c>
      <c r="B25" t="inlineStr">
        <is>
          <t>06/01/2027</t>
        </is>
      </c>
      <c r="C25" s="5">
        <f>Revolver_Calc!I25</f>
        <v/>
      </c>
      <c r="D25" s="5">
        <f>TermLoan_Calc!D25</f>
        <v/>
      </c>
      <c r="E25" s="5">
        <f>C25+D25</f>
        <v/>
      </c>
      <c r="F25" s="5">
        <f>Revolver_Calc!M25</f>
        <v/>
      </c>
      <c r="G25" s="5">
        <f>TermLoan_Calc!H25</f>
        <v/>
      </c>
      <c r="H25" s="5">
        <f>TermLoan_Calc!E25</f>
        <v/>
      </c>
      <c r="I25" s="5">
        <f>Revolver_Calc!N25+Revolver_Calc!O25+TermLoan_Calc!I25</f>
        <v/>
      </c>
      <c r="J25" s="5">
        <f>F25+G25+H25+I25</f>
        <v/>
      </c>
      <c r="K25" s="5">
        <f>E25-J25</f>
        <v/>
      </c>
    </row>
    <row r="26">
      <c r="A26" t="n">
        <v>23</v>
      </c>
      <c r="B26" t="inlineStr">
        <is>
          <t>07/01/2027</t>
        </is>
      </c>
      <c r="C26" s="5">
        <f>Revolver_Calc!I26</f>
        <v/>
      </c>
      <c r="D26" s="5">
        <f>TermLoan_Calc!D26</f>
        <v/>
      </c>
      <c r="E26" s="5">
        <f>C26+D26</f>
        <v/>
      </c>
      <c r="F26" s="5">
        <f>Revolver_Calc!M26</f>
        <v/>
      </c>
      <c r="G26" s="5">
        <f>TermLoan_Calc!H26</f>
        <v/>
      </c>
      <c r="H26" s="5">
        <f>TermLoan_Calc!E26</f>
        <v/>
      </c>
      <c r="I26" s="5">
        <f>Revolver_Calc!N26+Revolver_Calc!O26+TermLoan_Calc!I26</f>
        <v/>
      </c>
      <c r="J26" s="5">
        <f>F26+G26+H26+I26</f>
        <v/>
      </c>
      <c r="K26" s="5">
        <f>E26-J26</f>
        <v/>
      </c>
    </row>
    <row r="27">
      <c r="A27" t="n">
        <v>24</v>
      </c>
      <c r="B27" t="inlineStr">
        <is>
          <t>08/01/2027</t>
        </is>
      </c>
      <c r="C27" s="5">
        <f>Revolver_Calc!I27</f>
        <v/>
      </c>
      <c r="D27" s="5">
        <f>TermLoan_Calc!D27</f>
        <v/>
      </c>
      <c r="E27" s="5">
        <f>C27+D27</f>
        <v/>
      </c>
      <c r="F27" s="5">
        <f>Revolver_Calc!M27</f>
        <v/>
      </c>
      <c r="G27" s="5">
        <f>TermLoan_Calc!H27</f>
        <v/>
      </c>
      <c r="H27" s="5">
        <f>TermLoan_Calc!E27</f>
        <v/>
      </c>
      <c r="I27" s="5">
        <f>Revolver_Calc!N27+Revolver_Calc!O27+TermLoan_Calc!I27</f>
        <v/>
      </c>
      <c r="J27" s="5">
        <f>F27+G27+H27+I27</f>
        <v/>
      </c>
      <c r="K27" s="5">
        <f>E27-J27</f>
        <v/>
      </c>
    </row>
    <row r="28">
      <c r="A28" t="n">
        <v>25</v>
      </c>
      <c r="B28" t="inlineStr">
        <is>
          <t>09/01/2027</t>
        </is>
      </c>
      <c r="C28" s="5">
        <f>Revolver_Calc!I28</f>
        <v/>
      </c>
      <c r="D28" s="5">
        <f>TermLoan_Calc!D28</f>
        <v/>
      </c>
      <c r="E28" s="5">
        <f>C28+D28</f>
        <v/>
      </c>
      <c r="F28" s="5">
        <f>Revolver_Calc!M28</f>
        <v/>
      </c>
      <c r="G28" s="5">
        <f>TermLoan_Calc!H28</f>
        <v/>
      </c>
      <c r="H28" s="5">
        <f>TermLoan_Calc!E28</f>
        <v/>
      </c>
      <c r="I28" s="5">
        <f>Revolver_Calc!N28+Revolver_Calc!O28+TermLoan_Calc!I28</f>
        <v/>
      </c>
      <c r="J28" s="5">
        <f>F28+G28+H28+I28</f>
        <v/>
      </c>
      <c r="K28" s="5">
        <f>E28-J28</f>
        <v/>
      </c>
    </row>
    <row r="29">
      <c r="A29" t="n">
        <v>26</v>
      </c>
      <c r="B29" t="inlineStr">
        <is>
          <t>10/01/2027</t>
        </is>
      </c>
      <c r="C29" s="5">
        <f>Revolver_Calc!I29</f>
        <v/>
      </c>
      <c r="D29" s="5">
        <f>TermLoan_Calc!D29</f>
        <v/>
      </c>
      <c r="E29" s="5">
        <f>C29+D29</f>
        <v/>
      </c>
      <c r="F29" s="5">
        <f>Revolver_Calc!M29</f>
        <v/>
      </c>
      <c r="G29" s="5">
        <f>TermLoan_Calc!H29</f>
        <v/>
      </c>
      <c r="H29" s="5">
        <f>TermLoan_Calc!E29</f>
        <v/>
      </c>
      <c r="I29" s="5">
        <f>Revolver_Calc!N29+Revolver_Calc!O29+TermLoan_Calc!I29</f>
        <v/>
      </c>
      <c r="J29" s="5">
        <f>F29+G29+H29+I29</f>
        <v/>
      </c>
      <c r="K29" s="5">
        <f>E29-J29</f>
        <v/>
      </c>
    </row>
    <row r="30">
      <c r="A30" t="n">
        <v>27</v>
      </c>
      <c r="B30" t="inlineStr">
        <is>
          <t>11/01/2027</t>
        </is>
      </c>
      <c r="C30" s="5">
        <f>Revolver_Calc!I30</f>
        <v/>
      </c>
      <c r="D30" s="5">
        <f>TermLoan_Calc!D30</f>
        <v/>
      </c>
      <c r="E30" s="5">
        <f>C30+D30</f>
        <v/>
      </c>
      <c r="F30" s="5">
        <f>Revolver_Calc!M30</f>
        <v/>
      </c>
      <c r="G30" s="5">
        <f>TermLoan_Calc!H30</f>
        <v/>
      </c>
      <c r="H30" s="5">
        <f>TermLoan_Calc!E30</f>
        <v/>
      </c>
      <c r="I30" s="5">
        <f>Revolver_Calc!N30+Revolver_Calc!O30+TermLoan_Calc!I30</f>
        <v/>
      </c>
      <c r="J30" s="5">
        <f>F30+G30+H30+I30</f>
        <v/>
      </c>
      <c r="K30" s="5">
        <f>E30-J30</f>
        <v/>
      </c>
    </row>
    <row r="31">
      <c r="A31" t="n">
        <v>28</v>
      </c>
      <c r="B31" t="inlineStr">
        <is>
          <t>12/01/2027</t>
        </is>
      </c>
      <c r="C31" s="5">
        <f>Revolver_Calc!I31</f>
        <v/>
      </c>
      <c r="D31" s="5">
        <f>TermLoan_Calc!D31</f>
        <v/>
      </c>
      <c r="E31" s="5">
        <f>C31+D31</f>
        <v/>
      </c>
      <c r="F31" s="5">
        <f>Revolver_Calc!M31</f>
        <v/>
      </c>
      <c r="G31" s="5">
        <f>TermLoan_Calc!H31</f>
        <v/>
      </c>
      <c r="H31" s="5">
        <f>TermLoan_Calc!E31</f>
        <v/>
      </c>
      <c r="I31" s="5">
        <f>Revolver_Calc!N31+Revolver_Calc!O31+TermLoan_Calc!I31</f>
        <v/>
      </c>
      <c r="J31" s="5">
        <f>F31+G31+H31+I31</f>
        <v/>
      </c>
      <c r="K31" s="5">
        <f>E31-J31</f>
        <v/>
      </c>
    </row>
    <row r="32">
      <c r="A32" t="n">
        <v>29</v>
      </c>
      <c r="B32" t="inlineStr">
        <is>
          <t>01/01/2028</t>
        </is>
      </c>
      <c r="C32" s="5">
        <f>Revolver_Calc!I32</f>
        <v/>
      </c>
      <c r="D32" s="5">
        <f>TermLoan_Calc!D32</f>
        <v/>
      </c>
      <c r="E32" s="5">
        <f>C32+D32</f>
        <v/>
      </c>
      <c r="F32" s="5">
        <f>Revolver_Calc!M32</f>
        <v/>
      </c>
      <c r="G32" s="5">
        <f>TermLoan_Calc!H32</f>
        <v/>
      </c>
      <c r="H32" s="5">
        <f>TermLoan_Calc!E32</f>
        <v/>
      </c>
      <c r="I32" s="5">
        <f>Revolver_Calc!N32+Revolver_Calc!O32+TermLoan_Calc!I32</f>
        <v/>
      </c>
      <c r="J32" s="5">
        <f>F32+G32+H32+I32</f>
        <v/>
      </c>
      <c r="K32" s="5">
        <f>E32-J32</f>
        <v/>
      </c>
    </row>
    <row r="33">
      <c r="A33" t="n">
        <v>30</v>
      </c>
      <c r="B33" t="inlineStr">
        <is>
          <t>02/01/2028</t>
        </is>
      </c>
      <c r="C33" s="5">
        <f>Revolver_Calc!I33</f>
        <v/>
      </c>
      <c r="D33" s="5">
        <f>TermLoan_Calc!D33</f>
        <v/>
      </c>
      <c r="E33" s="5">
        <f>C33+D33</f>
        <v/>
      </c>
      <c r="F33" s="5">
        <f>Revolver_Calc!M33</f>
        <v/>
      </c>
      <c r="G33" s="5">
        <f>TermLoan_Calc!H33</f>
        <v/>
      </c>
      <c r="H33" s="5">
        <f>TermLoan_Calc!E33</f>
        <v/>
      </c>
      <c r="I33" s="5">
        <f>Revolver_Calc!N33+Revolver_Calc!O33+TermLoan_Calc!I33</f>
        <v/>
      </c>
      <c r="J33" s="5">
        <f>F33+G33+H33+I33</f>
        <v/>
      </c>
      <c r="K33" s="5">
        <f>E33-J33</f>
        <v/>
      </c>
    </row>
    <row r="34">
      <c r="A34" t="n">
        <v>31</v>
      </c>
      <c r="B34" t="inlineStr">
        <is>
          <t>03/01/2028</t>
        </is>
      </c>
      <c r="C34" s="5">
        <f>Revolver_Calc!I34</f>
        <v/>
      </c>
      <c r="D34" s="5">
        <f>TermLoan_Calc!D34</f>
        <v/>
      </c>
      <c r="E34" s="5">
        <f>C34+D34</f>
        <v/>
      </c>
      <c r="F34" s="5">
        <f>Revolver_Calc!M34</f>
        <v/>
      </c>
      <c r="G34" s="5">
        <f>TermLoan_Calc!H34</f>
        <v/>
      </c>
      <c r="H34" s="5">
        <f>TermLoan_Calc!E34</f>
        <v/>
      </c>
      <c r="I34" s="5">
        <f>Revolver_Calc!N34+Revolver_Calc!O34+TermLoan_Calc!I34</f>
        <v/>
      </c>
      <c r="J34" s="5">
        <f>F34+G34+H34+I34</f>
        <v/>
      </c>
      <c r="K34" s="5">
        <f>E34-J34</f>
        <v/>
      </c>
    </row>
    <row r="35">
      <c r="A35" t="n">
        <v>32</v>
      </c>
      <c r="B35" t="inlineStr">
        <is>
          <t>04/01/2028</t>
        </is>
      </c>
      <c r="C35" s="5">
        <f>Revolver_Calc!I35</f>
        <v/>
      </c>
      <c r="D35" s="5">
        <f>TermLoan_Calc!D35</f>
        <v/>
      </c>
      <c r="E35" s="5">
        <f>C35+D35</f>
        <v/>
      </c>
      <c r="F35" s="5">
        <f>Revolver_Calc!M35</f>
        <v/>
      </c>
      <c r="G35" s="5">
        <f>TermLoan_Calc!H35</f>
        <v/>
      </c>
      <c r="H35" s="5">
        <f>TermLoan_Calc!E35</f>
        <v/>
      </c>
      <c r="I35" s="5">
        <f>Revolver_Calc!N35+Revolver_Calc!O35+TermLoan_Calc!I35</f>
        <v/>
      </c>
      <c r="J35" s="5">
        <f>F35+G35+H35+I35</f>
        <v/>
      </c>
      <c r="K35" s="5">
        <f>E35-J35</f>
        <v/>
      </c>
    </row>
    <row r="36">
      <c r="A36" t="n">
        <v>33</v>
      </c>
      <c r="B36" t="inlineStr">
        <is>
          <t>05/01/2028</t>
        </is>
      </c>
      <c r="C36" s="5">
        <f>Revolver_Calc!I36</f>
        <v/>
      </c>
      <c r="D36" s="5">
        <f>TermLoan_Calc!D36</f>
        <v/>
      </c>
      <c r="E36" s="5">
        <f>C36+D36</f>
        <v/>
      </c>
      <c r="F36" s="5">
        <f>Revolver_Calc!M36</f>
        <v/>
      </c>
      <c r="G36" s="5">
        <f>TermLoan_Calc!H36</f>
        <v/>
      </c>
      <c r="H36" s="5">
        <f>TermLoan_Calc!E36</f>
        <v/>
      </c>
      <c r="I36" s="5">
        <f>Revolver_Calc!N36+Revolver_Calc!O36+TermLoan_Calc!I36</f>
        <v/>
      </c>
      <c r="J36" s="5">
        <f>F36+G36+H36+I36</f>
        <v/>
      </c>
      <c r="K36" s="5">
        <f>E36-J36</f>
        <v/>
      </c>
    </row>
    <row r="37">
      <c r="A37" t="n">
        <v>34</v>
      </c>
      <c r="B37" t="inlineStr">
        <is>
          <t>06/01/2028</t>
        </is>
      </c>
      <c r="C37" s="5">
        <f>Revolver_Calc!I37</f>
        <v/>
      </c>
      <c r="D37" s="5">
        <f>TermLoan_Calc!D37</f>
        <v/>
      </c>
      <c r="E37" s="5">
        <f>C37+D37</f>
        <v/>
      </c>
      <c r="F37" s="5">
        <f>Revolver_Calc!M37</f>
        <v/>
      </c>
      <c r="G37" s="5">
        <f>TermLoan_Calc!H37</f>
        <v/>
      </c>
      <c r="H37" s="5">
        <f>TermLoan_Calc!E37</f>
        <v/>
      </c>
      <c r="I37" s="5">
        <f>Revolver_Calc!N37+Revolver_Calc!O37+TermLoan_Calc!I37</f>
        <v/>
      </c>
      <c r="J37" s="5">
        <f>F37+G37+H37+I37</f>
        <v/>
      </c>
      <c r="K37" s="5">
        <f>E37-J37</f>
        <v/>
      </c>
    </row>
    <row r="38">
      <c r="A38" t="n">
        <v>35</v>
      </c>
      <c r="B38" t="inlineStr">
        <is>
          <t>07/01/2028</t>
        </is>
      </c>
      <c r="C38" s="5">
        <f>Revolver_Calc!I38</f>
        <v/>
      </c>
      <c r="D38" s="5">
        <f>TermLoan_Calc!D38</f>
        <v/>
      </c>
      <c r="E38" s="5">
        <f>C38+D38</f>
        <v/>
      </c>
      <c r="F38" s="5">
        <f>Revolver_Calc!M38</f>
        <v/>
      </c>
      <c r="G38" s="5">
        <f>TermLoan_Calc!H38</f>
        <v/>
      </c>
      <c r="H38" s="5">
        <f>TermLoan_Calc!E38</f>
        <v/>
      </c>
      <c r="I38" s="5">
        <f>Revolver_Calc!N38+Revolver_Calc!O38+TermLoan_Calc!I38</f>
        <v/>
      </c>
      <c r="J38" s="5">
        <f>F38+G38+H38+I38</f>
        <v/>
      </c>
      <c r="K38" s="5">
        <f>E38-J38</f>
        <v/>
      </c>
    </row>
    <row r="39">
      <c r="A39" t="n">
        <v>36</v>
      </c>
      <c r="B39" t="inlineStr">
        <is>
          <t>08/01/2028</t>
        </is>
      </c>
      <c r="C39" s="5">
        <f>Revolver_Calc!I39</f>
        <v/>
      </c>
      <c r="D39" s="5">
        <f>TermLoan_Calc!D39</f>
        <v/>
      </c>
      <c r="E39" s="5">
        <f>C39+D39</f>
        <v/>
      </c>
      <c r="F39" s="5">
        <f>Revolver_Calc!M39</f>
        <v/>
      </c>
      <c r="G39" s="5">
        <f>TermLoan_Calc!H39</f>
        <v/>
      </c>
      <c r="H39" s="5">
        <f>TermLoan_Calc!E39</f>
        <v/>
      </c>
      <c r="I39" s="5">
        <f>Revolver_Calc!N39+Revolver_Calc!O39+TermLoan_Calc!I39</f>
        <v/>
      </c>
      <c r="J39" s="5">
        <f>F39+G39+H39+I39</f>
        <v/>
      </c>
      <c r="K39" s="5">
        <f>E39-J39</f>
        <v/>
      </c>
    </row>
    <row r="40">
      <c r="A40" t="n">
        <v>37</v>
      </c>
      <c r="B40" t="inlineStr">
        <is>
          <t>09/01/2028</t>
        </is>
      </c>
      <c r="C40" s="5">
        <f>Revolver_Calc!I40</f>
        <v/>
      </c>
      <c r="D40" s="5">
        <f>TermLoan_Calc!D40</f>
        <v/>
      </c>
      <c r="E40" s="5">
        <f>C40+D40</f>
        <v/>
      </c>
      <c r="F40" s="5">
        <f>Revolver_Calc!M40</f>
        <v/>
      </c>
      <c r="G40" s="5">
        <f>TermLoan_Calc!H40</f>
        <v/>
      </c>
      <c r="H40" s="5">
        <f>TermLoan_Calc!E40</f>
        <v/>
      </c>
      <c r="I40" s="5">
        <f>Revolver_Calc!N40+Revolver_Calc!O40+TermLoan_Calc!I40</f>
        <v/>
      </c>
      <c r="J40" s="5">
        <f>F40+G40+H40+I40</f>
        <v/>
      </c>
      <c r="K40" s="5">
        <f>E40-J40</f>
        <v/>
      </c>
    </row>
    <row r="41">
      <c r="A41" t="n">
        <v>38</v>
      </c>
      <c r="B41" t="inlineStr">
        <is>
          <t>10/01/2028</t>
        </is>
      </c>
      <c r="C41" s="5">
        <f>Revolver_Calc!I41</f>
        <v/>
      </c>
      <c r="D41" s="5">
        <f>TermLoan_Calc!D41</f>
        <v/>
      </c>
      <c r="E41" s="5">
        <f>C41+D41</f>
        <v/>
      </c>
      <c r="F41" s="5">
        <f>Revolver_Calc!M41</f>
        <v/>
      </c>
      <c r="G41" s="5">
        <f>TermLoan_Calc!H41</f>
        <v/>
      </c>
      <c r="H41" s="5">
        <f>TermLoan_Calc!E41</f>
        <v/>
      </c>
      <c r="I41" s="5">
        <f>Revolver_Calc!N41+Revolver_Calc!O41+TermLoan_Calc!I41</f>
        <v/>
      </c>
      <c r="J41" s="5">
        <f>F41+G41+H41+I41</f>
        <v/>
      </c>
      <c r="K41" s="5">
        <f>E41-J41</f>
        <v/>
      </c>
    </row>
    <row r="42">
      <c r="A42" t="n">
        <v>39</v>
      </c>
      <c r="B42" t="inlineStr">
        <is>
          <t>11/01/2028</t>
        </is>
      </c>
      <c r="C42" s="5">
        <f>Revolver_Calc!I42</f>
        <v/>
      </c>
      <c r="D42" s="5">
        <f>TermLoan_Calc!D42</f>
        <v/>
      </c>
      <c r="E42" s="5">
        <f>C42+D42</f>
        <v/>
      </c>
      <c r="F42" s="5">
        <f>Revolver_Calc!M42</f>
        <v/>
      </c>
      <c r="G42" s="5">
        <f>TermLoan_Calc!H42</f>
        <v/>
      </c>
      <c r="H42" s="5">
        <f>TermLoan_Calc!E42</f>
        <v/>
      </c>
      <c r="I42" s="5">
        <f>Revolver_Calc!N42+Revolver_Calc!O42+TermLoan_Calc!I42</f>
        <v/>
      </c>
      <c r="J42" s="5">
        <f>F42+G42+H42+I42</f>
        <v/>
      </c>
      <c r="K42" s="5">
        <f>E42-J42</f>
        <v/>
      </c>
    </row>
    <row r="43">
      <c r="A43" t="n">
        <v>40</v>
      </c>
      <c r="B43" t="inlineStr">
        <is>
          <t>12/01/2028</t>
        </is>
      </c>
      <c r="C43" s="5">
        <f>Revolver_Calc!I43</f>
        <v/>
      </c>
      <c r="D43" s="5">
        <f>TermLoan_Calc!D43</f>
        <v/>
      </c>
      <c r="E43" s="5">
        <f>C43+D43</f>
        <v/>
      </c>
      <c r="F43" s="5">
        <f>Revolver_Calc!M43</f>
        <v/>
      </c>
      <c r="G43" s="5">
        <f>TermLoan_Calc!H43</f>
        <v/>
      </c>
      <c r="H43" s="5">
        <f>TermLoan_Calc!E43</f>
        <v/>
      </c>
      <c r="I43" s="5">
        <f>Revolver_Calc!N43+Revolver_Calc!O43+TermLoan_Calc!I43</f>
        <v/>
      </c>
      <c r="J43" s="5">
        <f>F43+G43+H43+I43</f>
        <v/>
      </c>
      <c r="K43" s="5">
        <f>E43-J43</f>
        <v/>
      </c>
    </row>
    <row r="44">
      <c r="A44" t="n">
        <v>41</v>
      </c>
      <c r="B44" t="inlineStr">
        <is>
          <t>01/01/2029</t>
        </is>
      </c>
      <c r="C44" s="5">
        <f>Revolver_Calc!I44</f>
        <v/>
      </c>
      <c r="D44" s="5">
        <f>TermLoan_Calc!D44</f>
        <v/>
      </c>
      <c r="E44" s="5">
        <f>C44+D44</f>
        <v/>
      </c>
      <c r="F44" s="5">
        <f>Revolver_Calc!M44</f>
        <v/>
      </c>
      <c r="G44" s="5">
        <f>TermLoan_Calc!H44</f>
        <v/>
      </c>
      <c r="H44" s="5">
        <f>TermLoan_Calc!E44</f>
        <v/>
      </c>
      <c r="I44" s="5">
        <f>Revolver_Calc!N44+Revolver_Calc!O44+TermLoan_Calc!I44</f>
        <v/>
      </c>
      <c r="J44" s="5">
        <f>F44+G44+H44+I44</f>
        <v/>
      </c>
      <c r="K44" s="5">
        <f>E44-J44</f>
        <v/>
      </c>
    </row>
    <row r="45">
      <c r="A45" t="n">
        <v>42</v>
      </c>
      <c r="B45" t="inlineStr">
        <is>
          <t>02/01/2029</t>
        </is>
      </c>
      <c r="C45" s="5">
        <f>Revolver_Calc!I45</f>
        <v/>
      </c>
      <c r="D45" s="5">
        <f>TermLoan_Calc!D45</f>
        <v/>
      </c>
      <c r="E45" s="5">
        <f>C45+D45</f>
        <v/>
      </c>
      <c r="F45" s="5">
        <f>Revolver_Calc!M45</f>
        <v/>
      </c>
      <c r="G45" s="5">
        <f>TermLoan_Calc!H45</f>
        <v/>
      </c>
      <c r="H45" s="5">
        <f>TermLoan_Calc!E45</f>
        <v/>
      </c>
      <c r="I45" s="5">
        <f>Revolver_Calc!N45+Revolver_Calc!O45+TermLoan_Calc!I45</f>
        <v/>
      </c>
      <c r="J45" s="5">
        <f>F45+G45+H45+I45</f>
        <v/>
      </c>
      <c r="K45" s="5">
        <f>E45-J45</f>
        <v/>
      </c>
    </row>
    <row r="46">
      <c r="A46" t="n">
        <v>43</v>
      </c>
      <c r="B46" t="inlineStr">
        <is>
          <t>03/01/2029</t>
        </is>
      </c>
      <c r="C46" s="5">
        <f>Revolver_Calc!I46</f>
        <v/>
      </c>
      <c r="D46" s="5">
        <f>TermLoan_Calc!D46</f>
        <v/>
      </c>
      <c r="E46" s="5">
        <f>C46+D46</f>
        <v/>
      </c>
      <c r="F46" s="5">
        <f>Revolver_Calc!M46</f>
        <v/>
      </c>
      <c r="G46" s="5">
        <f>TermLoan_Calc!H46</f>
        <v/>
      </c>
      <c r="H46" s="5">
        <f>TermLoan_Calc!E46</f>
        <v/>
      </c>
      <c r="I46" s="5">
        <f>Revolver_Calc!N46+Revolver_Calc!O46+TermLoan_Calc!I46</f>
        <v/>
      </c>
      <c r="J46" s="5">
        <f>F46+G46+H46+I46</f>
        <v/>
      </c>
      <c r="K46" s="5">
        <f>E46-J46</f>
        <v/>
      </c>
    </row>
    <row r="47">
      <c r="A47" t="n">
        <v>44</v>
      </c>
      <c r="B47" t="inlineStr">
        <is>
          <t>04/01/2029</t>
        </is>
      </c>
      <c r="C47" s="5">
        <f>Revolver_Calc!I47</f>
        <v/>
      </c>
      <c r="D47" s="5">
        <f>TermLoan_Calc!D47</f>
        <v/>
      </c>
      <c r="E47" s="5">
        <f>C47+D47</f>
        <v/>
      </c>
      <c r="F47" s="5">
        <f>Revolver_Calc!M47</f>
        <v/>
      </c>
      <c r="G47" s="5">
        <f>TermLoan_Calc!H47</f>
        <v/>
      </c>
      <c r="H47" s="5">
        <f>TermLoan_Calc!E47</f>
        <v/>
      </c>
      <c r="I47" s="5">
        <f>Revolver_Calc!N47+Revolver_Calc!O47+TermLoan_Calc!I47</f>
        <v/>
      </c>
      <c r="J47" s="5">
        <f>F47+G47+H47+I47</f>
        <v/>
      </c>
      <c r="K47" s="5">
        <f>E47-J47</f>
        <v/>
      </c>
    </row>
    <row r="48">
      <c r="A48" t="n">
        <v>45</v>
      </c>
      <c r="B48" t="inlineStr">
        <is>
          <t>05/01/2029</t>
        </is>
      </c>
      <c r="C48" s="5">
        <f>Revolver_Calc!I48</f>
        <v/>
      </c>
      <c r="D48" s="5">
        <f>TermLoan_Calc!D48</f>
        <v/>
      </c>
      <c r="E48" s="5">
        <f>C48+D48</f>
        <v/>
      </c>
      <c r="F48" s="5">
        <f>Revolver_Calc!M48</f>
        <v/>
      </c>
      <c r="G48" s="5">
        <f>TermLoan_Calc!H48</f>
        <v/>
      </c>
      <c r="H48" s="5">
        <f>TermLoan_Calc!E48</f>
        <v/>
      </c>
      <c r="I48" s="5">
        <f>Revolver_Calc!N48+Revolver_Calc!O48+TermLoan_Calc!I48</f>
        <v/>
      </c>
      <c r="J48" s="5">
        <f>F48+G48+H48+I48</f>
        <v/>
      </c>
      <c r="K48" s="5">
        <f>E48-J48</f>
        <v/>
      </c>
    </row>
    <row r="49">
      <c r="A49" t="n">
        <v>46</v>
      </c>
      <c r="B49" t="inlineStr">
        <is>
          <t>06/01/2029</t>
        </is>
      </c>
      <c r="C49" s="5">
        <f>Revolver_Calc!I49</f>
        <v/>
      </c>
      <c r="D49" s="5">
        <f>TermLoan_Calc!D49</f>
        <v/>
      </c>
      <c r="E49" s="5">
        <f>C49+D49</f>
        <v/>
      </c>
      <c r="F49" s="5">
        <f>Revolver_Calc!M49</f>
        <v/>
      </c>
      <c r="G49" s="5">
        <f>TermLoan_Calc!H49</f>
        <v/>
      </c>
      <c r="H49" s="5">
        <f>TermLoan_Calc!E49</f>
        <v/>
      </c>
      <c r="I49" s="5">
        <f>Revolver_Calc!N49+Revolver_Calc!O49+TermLoan_Calc!I49</f>
        <v/>
      </c>
      <c r="J49" s="5">
        <f>F49+G49+H49+I49</f>
        <v/>
      </c>
      <c r="K49" s="5">
        <f>E49-J49</f>
        <v/>
      </c>
    </row>
    <row r="50">
      <c r="A50" t="n">
        <v>47</v>
      </c>
      <c r="B50" t="inlineStr">
        <is>
          <t>07/01/2029</t>
        </is>
      </c>
      <c r="C50" s="5">
        <f>Revolver_Calc!I50</f>
        <v/>
      </c>
      <c r="D50" s="5">
        <f>TermLoan_Calc!D50</f>
        <v/>
      </c>
      <c r="E50" s="5">
        <f>C50+D50</f>
        <v/>
      </c>
      <c r="F50" s="5">
        <f>Revolver_Calc!M50</f>
        <v/>
      </c>
      <c r="G50" s="5">
        <f>TermLoan_Calc!H50</f>
        <v/>
      </c>
      <c r="H50" s="5">
        <f>TermLoan_Calc!E50</f>
        <v/>
      </c>
      <c r="I50" s="5">
        <f>Revolver_Calc!N50+Revolver_Calc!O50+TermLoan_Calc!I50</f>
        <v/>
      </c>
      <c r="J50" s="5">
        <f>F50+G50+H50+I50</f>
        <v/>
      </c>
      <c r="K50" s="5">
        <f>E50-J50</f>
        <v/>
      </c>
    </row>
    <row r="51">
      <c r="A51" t="n">
        <v>48</v>
      </c>
      <c r="B51" t="inlineStr">
        <is>
          <t>08/01/2029</t>
        </is>
      </c>
      <c r="C51" s="5">
        <f>Revolver_Calc!I51</f>
        <v/>
      </c>
      <c r="D51" s="5">
        <f>TermLoan_Calc!D51</f>
        <v/>
      </c>
      <c r="E51" s="5">
        <f>C51+D51</f>
        <v/>
      </c>
      <c r="F51" s="5">
        <f>Revolver_Calc!M51</f>
        <v/>
      </c>
      <c r="G51" s="5">
        <f>TermLoan_Calc!H51</f>
        <v/>
      </c>
      <c r="H51" s="5">
        <f>TermLoan_Calc!E51</f>
        <v/>
      </c>
      <c r="I51" s="5">
        <f>Revolver_Calc!N51+Revolver_Calc!O51+TermLoan_Calc!I51</f>
        <v/>
      </c>
      <c r="J51" s="5">
        <f>F51+G51+H51+I51</f>
        <v/>
      </c>
      <c r="K51" s="5">
        <f>E51-J51</f>
        <v/>
      </c>
    </row>
    <row r="52">
      <c r="A52" s="2" t="inlineStr">
        <is>
          <t>TOTALS</t>
        </is>
      </c>
      <c r="C52" s="2">
        <f>SUM(C4:C51)</f>
        <v/>
      </c>
      <c r="D52" s="2">
        <f>SUM(D4:D51)</f>
        <v/>
      </c>
      <c r="E52" s="2">
        <f>SUM(E4:E51)</f>
        <v/>
      </c>
      <c r="F52" s="2">
        <f>SUM(F4:F51)</f>
        <v/>
      </c>
      <c r="G52" s="2">
        <f>SUM(G4:G51)</f>
        <v/>
      </c>
      <c r="H52" s="2">
        <f>SUM(H4:H51)</f>
        <v/>
      </c>
      <c r="I52" s="2">
        <f>SUM(I4:I51)</f>
        <v/>
      </c>
      <c r="J52" s="2">
        <f>SUM(J4:J51)</f>
        <v/>
      </c>
      <c r="K52" s="2">
        <f>SUM(K4:K51)</f>
        <v/>
      </c>
    </row>
  </sheetData>
  <mergeCells count="1">
    <mergeCell ref="A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30" customWidth="1" min="2" max="2"/>
    <col width="29" customWidth="1" min="3" max="3"/>
    <col width="29" customWidth="1" min="4" max="4"/>
    <col width="6" customWidth="1" min="5" max="5"/>
    <col width="6" customWidth="1" min="6" max="6"/>
  </cols>
  <sheetData>
    <row r="1">
      <c r="A1" s="1" t="inlineStr">
        <is>
          <t>FINANCIAL COVENANTS TRACKING</t>
        </is>
      </c>
    </row>
    <row r="2"/>
    <row r="3">
      <c r="A3" s="2" t="inlineStr">
        <is>
          <t>Minimum ARR Covenant</t>
        </is>
      </c>
    </row>
    <row r="4">
      <c r="A4" s="2" t="inlineStr">
        <is>
          <t>Test Date</t>
        </is>
      </c>
      <c r="B4" s="2" t="inlineStr">
        <is>
          <t>Required ARR</t>
        </is>
      </c>
      <c r="C4" s="2" t="inlineStr">
        <is>
          <t>Actual ARR</t>
        </is>
      </c>
      <c r="D4" s="2" t="inlineStr">
        <is>
          <t>Pass/Fail</t>
        </is>
      </c>
    </row>
    <row r="5">
      <c r="A5" t="inlineStr">
        <is>
          <t>09/30/2025</t>
        </is>
      </c>
      <c r="B5" t="n">
        <v>11000000</v>
      </c>
      <c r="C5" s="4" t="n"/>
      <c r="D5" s="5">
        <f>IF(C5&gt;=B5,"PASS","FAIL")</f>
        <v/>
      </c>
    </row>
    <row r="6">
      <c r="A6" t="inlineStr">
        <is>
          <t>12/31/2025</t>
        </is>
      </c>
      <c r="B6" t="n">
        <v>12500000</v>
      </c>
      <c r="C6" s="4" t="n"/>
      <c r="D6" s="5">
        <f>IF(C6&gt;=B6,"PASS","FAIL")</f>
        <v/>
      </c>
    </row>
    <row r="7">
      <c r="A7" t="inlineStr">
        <is>
          <t>03/31/2026</t>
        </is>
      </c>
      <c r="B7" t="n">
        <v>14500000</v>
      </c>
      <c r="C7" s="4" t="n"/>
      <c r="D7" s="5">
        <f>IF(C7&gt;=B7,"PASS","FAIL")</f>
        <v/>
      </c>
    </row>
    <row r="8">
      <c r="A8" t="inlineStr">
        <is>
          <t>06/30/2026</t>
        </is>
      </c>
      <c r="B8" t="n">
        <v>15500000</v>
      </c>
      <c r="C8" s="4" t="n"/>
      <c r="D8" s="5">
        <f>IF(C8&gt;=B8,"PASS","FAIL")</f>
        <v/>
      </c>
    </row>
    <row r="9">
      <c r="A9" t="inlineStr">
        <is>
          <t>09/30/2026</t>
        </is>
      </c>
      <c r="B9" t="n">
        <v>18200000</v>
      </c>
      <c r="C9" s="4" t="n"/>
      <c r="D9" s="5">
        <f>IF(C9&gt;=B9,"PASS","FAIL")</f>
        <v/>
      </c>
    </row>
    <row r="10">
      <c r="A10" t="inlineStr">
        <is>
          <t>12/31/2026</t>
        </is>
      </c>
      <c r="B10" t="n">
        <v>20000000</v>
      </c>
      <c r="C10" s="4" t="n"/>
      <c r="D10" s="5">
        <f>IF(C10&gt;=B10,"PASS","FAIL")</f>
        <v/>
      </c>
    </row>
    <row r="11"/>
    <row r="12">
      <c r="A12" s="2" t="inlineStr">
        <is>
          <t>Minimum Cash Covenant</t>
        </is>
      </c>
    </row>
    <row r="13">
      <c r="A13" t="inlineStr">
        <is>
          <t>Required Minimum:</t>
        </is>
      </c>
      <c r="B13" t="n">
        <v>3000000</v>
      </c>
    </row>
    <row r="14">
      <c r="A14" t="inlineStr">
        <is>
          <t>Current Cash at SVB:</t>
        </is>
      </c>
      <c r="B14" s="4" t="n"/>
      <c r="C14" s="5">
        <f>IF(B14&gt;=B13,"PASS","FAIL")</f>
        <v/>
      </c>
    </row>
    <row r="15"/>
    <row r="16">
      <c r="A16" s="2" t="inlineStr">
        <is>
          <t>Total Debt Cap (1.0x Global ARR)</t>
        </is>
      </c>
    </row>
    <row r="17">
      <c r="A17" t="inlineStr">
        <is>
          <t>Global ARR:</t>
        </is>
      </c>
      <c r="B17" s="4" t="n"/>
    </row>
    <row r="18">
      <c r="A18" t="inlineStr">
        <is>
          <t>Max Debt Allowed:</t>
        </is>
      </c>
      <c r="B18" s="5">
        <f>B17*1.0</f>
        <v/>
      </c>
    </row>
    <row r="19">
      <c r="A19" t="inlineStr">
        <is>
          <t>Current Total Debt:</t>
        </is>
      </c>
      <c r="B19" s="5">
        <f>Revolver_Calc!K51+TermLoan_Calc!F51</f>
        <v/>
      </c>
      <c r="C19" s="5">
        <f>IF(B19&lt;=B18,"PASS","FAIL")</f>
        <v/>
      </c>
    </row>
  </sheetData>
  <mergeCells count="4">
    <mergeCell ref="A12:C12"/>
    <mergeCell ref="A16:C16"/>
    <mergeCell ref="A1:F1"/>
    <mergeCell ref="A3:D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2025-09-08T10:49:17Z</dcterms:created>
  <dcterms:modified xsi:type="dcterms:W3CDTF">2025-09-08T10:49:17Z</dcterms:modified>
</cp:coreProperties>
</file>